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ogafin-my.sharepoint.com/personal/mpenso_fogafin_gov_co/Documents/Escritorio/"/>
    </mc:Choice>
  </mc:AlternateContent>
  <xr:revisionPtr revIDLastSave="0" documentId="8_{090EA60D-F315-4C95-B230-AC6D5CF27B2A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PCyC2025 " sheetId="7" r:id="rId1"/>
    <sheet name="Hoja1" sheetId="4" state="hidden" r:id="rId2"/>
    <sheet name="Control de cambios" sheetId="3" state="hidden" r:id="rId3"/>
  </sheets>
  <definedNames>
    <definedName name="_xlnm._FilterDatabase" localSheetId="0" hidden="1">'PCyC2025 '!$B$13:$M$133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7" i="7" l="1"/>
  <c r="J125" i="7"/>
  <c r="I125" i="7"/>
  <c r="I104" i="7"/>
  <c r="I103" i="7"/>
  <c r="I99" i="7"/>
  <c r="J99" i="7" s="1"/>
  <c r="I88" i="7"/>
  <c r="J83" i="7"/>
  <c r="I83" i="7"/>
  <c r="I73" i="7"/>
  <c r="I72" i="7"/>
  <c r="I71" i="7"/>
  <c r="I68" i="7"/>
  <c r="J68" i="7" s="1"/>
  <c r="I67" i="7"/>
  <c r="J67" i="7" s="1"/>
  <c r="I66" i="7"/>
  <c r="J50" i="7"/>
  <c r="I48" i="7"/>
  <c r="I45" i="7"/>
  <c r="J45" i="7" s="1"/>
  <c r="I43" i="7"/>
  <c r="I41" i="7"/>
  <c r="J38" i="7"/>
  <c r="I34" i="7"/>
  <c r="I33" i="7"/>
  <c r="J30" i="7"/>
  <c r="I30" i="7"/>
  <c r="J28" i="7"/>
  <c r="I28" i="7"/>
  <c r="J25" i="7"/>
  <c r="I23" i="7" l="1"/>
  <c r="I22" i="7"/>
  <c r="F7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Fondo de Garantías de Instituciones Financieras</author>
  </authors>
  <commentList>
    <comment ref="C54" authorId="0" shapeId="0" xr:uid="{2AFFAFF5-6487-4FF5-94BC-00FF90E811CF}">
      <text>
        <r>
          <rPr>
            <b/>
            <sz val="9"/>
            <color indexed="81"/>
            <rFont val="Tahoma"/>
            <family val="2"/>
          </rPr>
          <t>Fondo de Garantías de Instituciones Financieras:</t>
        </r>
        <r>
          <rPr>
            <sz val="9"/>
            <color indexed="81"/>
            <rFont val="Tahoma"/>
            <family val="2"/>
          </rPr>
          <t xml:space="preserve">
Orden 1115</t>
        </r>
      </text>
    </comment>
    <comment ref="C77" authorId="0" shapeId="0" xr:uid="{F81114B1-4211-4F78-944F-6218C6BF7E14}">
      <text>
        <r>
          <rPr>
            <b/>
            <sz val="9"/>
            <color indexed="81"/>
            <rFont val="Tahoma"/>
            <family val="2"/>
          </rPr>
          <t>Fondo de Garantías de Instituciones Financieras:</t>
        </r>
        <r>
          <rPr>
            <sz val="9"/>
            <color indexed="81"/>
            <rFont val="Tahoma"/>
            <family val="2"/>
          </rPr>
          <t xml:space="preserve">
Orden 1121</t>
        </r>
      </text>
    </comment>
    <comment ref="C82" authorId="0" shapeId="0" xr:uid="{9C22984A-A562-4714-9FBB-897A89CF70A3}">
      <text>
        <r>
          <rPr>
            <b/>
            <sz val="9"/>
            <color indexed="81"/>
            <rFont val="Tahoma"/>
            <family val="2"/>
          </rPr>
          <t>Fondo de Garantías de Instituciones Financieras:</t>
        </r>
        <r>
          <rPr>
            <sz val="9"/>
            <color indexed="81"/>
            <rFont val="Tahoma"/>
            <family val="2"/>
          </rPr>
          <t xml:space="preserve">
CCE-146650</t>
        </r>
      </text>
    </comment>
    <comment ref="C93" authorId="0" shapeId="0" xr:uid="{FFB0AC22-DEFF-422E-A2C9-B0717A946B40}">
      <text>
        <r>
          <rPr>
            <b/>
            <sz val="9"/>
            <color indexed="81"/>
            <rFont val="Tahoma"/>
            <family val="2"/>
          </rPr>
          <t>Fondo de Garantías de Instituciones Financieras:</t>
        </r>
        <r>
          <rPr>
            <sz val="9"/>
            <color indexed="81"/>
            <rFont val="Tahoma"/>
            <family val="2"/>
          </rPr>
          <t xml:space="preserve">
Orden 1128</t>
        </r>
      </text>
    </comment>
    <comment ref="C100" authorId="0" shapeId="0" xr:uid="{4296B042-D53C-4112-B70E-15C230C3A781}">
      <text>
        <r>
          <rPr>
            <b/>
            <sz val="9"/>
            <color indexed="81"/>
            <rFont val="Tahoma"/>
            <family val="2"/>
          </rPr>
          <t>Fondo de Garantías de Instituciones Financieras:</t>
        </r>
        <r>
          <rPr>
            <sz val="9"/>
            <color indexed="81"/>
            <rFont val="Tahoma"/>
            <family val="2"/>
          </rPr>
          <t xml:space="preserve">
Orden 1131</t>
        </r>
      </text>
    </comment>
    <comment ref="C101" authorId="0" shapeId="0" xr:uid="{C818FFE9-8275-4D37-B4F7-604C7643A121}">
      <text>
        <r>
          <rPr>
            <b/>
            <sz val="9"/>
            <color indexed="81"/>
            <rFont val="Tahoma"/>
            <family val="2"/>
          </rPr>
          <t>Fondo de Garantías de Instituciones Financieras:</t>
        </r>
        <r>
          <rPr>
            <sz val="9"/>
            <color indexed="81"/>
            <rFont val="Tahoma"/>
            <family val="2"/>
          </rPr>
          <t xml:space="preserve">
Orden 1135</t>
        </r>
      </text>
    </comment>
    <comment ref="C111" authorId="0" shapeId="0" xr:uid="{70903F05-D9FE-4B88-8BA3-DAC4323A36F2}">
      <text>
        <r>
          <rPr>
            <b/>
            <sz val="9"/>
            <color indexed="81"/>
            <rFont val="Tahoma"/>
            <family val="2"/>
          </rPr>
          <t>Fondo de Garantías de Instituciones Financieras:</t>
        </r>
        <r>
          <rPr>
            <sz val="9"/>
            <color indexed="81"/>
            <rFont val="Tahoma"/>
            <family val="2"/>
          </rPr>
          <t xml:space="preserve">
Orden 1141</t>
        </r>
      </text>
    </comment>
    <comment ref="C112" authorId="0" shapeId="0" xr:uid="{92D5F4CA-BA3A-4FBF-83D5-66A4DA541CF7}">
      <text>
        <r>
          <rPr>
            <b/>
            <sz val="9"/>
            <color indexed="81"/>
            <rFont val="Tahoma"/>
            <family val="2"/>
          </rPr>
          <t>Fondo de Garantías de Instituciones Financieras:</t>
        </r>
        <r>
          <rPr>
            <sz val="9"/>
            <color indexed="81"/>
            <rFont val="Tahoma"/>
            <family val="2"/>
          </rPr>
          <t xml:space="preserve">
Orden 1144</t>
        </r>
      </text>
    </comment>
    <comment ref="C115" authorId="0" shapeId="0" xr:uid="{B583EB3E-2E69-4CCC-95C7-31C86DF9B116}">
      <text>
        <r>
          <rPr>
            <b/>
            <sz val="9"/>
            <color indexed="81"/>
            <rFont val="Tahoma"/>
            <family val="2"/>
          </rPr>
          <t>Fondo de Garantías de Instituciones Financieras:</t>
        </r>
        <r>
          <rPr>
            <sz val="9"/>
            <color indexed="81"/>
            <rFont val="Tahoma"/>
            <family val="2"/>
          </rPr>
          <t xml:space="preserve">
Orden 1146</t>
        </r>
      </text>
    </comment>
    <comment ref="C116" authorId="0" shapeId="0" xr:uid="{B22ED310-27EA-4A96-870E-08FA625F5E7E}">
      <text>
        <r>
          <rPr>
            <b/>
            <sz val="9"/>
            <color indexed="81"/>
            <rFont val="Tahoma"/>
            <family val="2"/>
          </rPr>
          <t>Fondo de Garantías de Instituciones Financieras:</t>
        </r>
        <r>
          <rPr>
            <sz val="9"/>
            <color indexed="81"/>
            <rFont val="Tahoma"/>
            <family val="2"/>
          </rPr>
          <t xml:space="preserve">
Orden 1147</t>
        </r>
      </text>
    </comment>
    <comment ref="C117" authorId="0" shapeId="0" xr:uid="{028522EA-CA56-41AA-9CDF-1FFDE47F5A00}">
      <text>
        <r>
          <rPr>
            <b/>
            <sz val="9"/>
            <color indexed="81"/>
            <rFont val="Tahoma"/>
            <family val="2"/>
          </rPr>
          <t>Fondo de Garantías de Instituciones Financieras:</t>
        </r>
        <r>
          <rPr>
            <sz val="9"/>
            <color indexed="81"/>
            <rFont val="Tahoma"/>
            <family val="2"/>
          </rPr>
          <t xml:space="preserve">
Orden 1149</t>
        </r>
      </text>
    </comment>
    <comment ref="C118" authorId="0" shapeId="0" xr:uid="{813B9B60-65FC-48D7-A96A-7FF66DE1ADA2}">
      <text>
        <r>
          <rPr>
            <b/>
            <sz val="9"/>
            <color indexed="81"/>
            <rFont val="Tahoma"/>
            <family val="2"/>
          </rPr>
          <t>Fondo de Garantías de Instituciones Financieras:</t>
        </r>
        <r>
          <rPr>
            <sz val="9"/>
            <color indexed="81"/>
            <rFont val="Tahoma"/>
            <family val="2"/>
          </rPr>
          <t xml:space="preserve">
Orden 1150
</t>
        </r>
      </text>
    </comment>
    <comment ref="C122" authorId="0" shapeId="0" xr:uid="{3742D90F-6F6B-497B-997B-760B3DB1F9C7}">
      <text>
        <r>
          <rPr>
            <b/>
            <sz val="9"/>
            <color indexed="81"/>
            <rFont val="Tahoma"/>
            <family val="2"/>
          </rPr>
          <t>Fondo de Garantías de Instituciones Financieras:</t>
        </r>
        <r>
          <rPr>
            <sz val="9"/>
            <color indexed="81"/>
            <rFont val="Tahoma"/>
            <family val="2"/>
          </rPr>
          <t xml:space="preserve">
Orden 1152</t>
        </r>
      </text>
    </comment>
    <comment ref="C123" authorId="0" shapeId="0" xr:uid="{8A38C7AF-6B85-42F1-B32C-83FBEAAF2127}">
      <text>
        <r>
          <rPr>
            <b/>
            <sz val="9"/>
            <color indexed="81"/>
            <rFont val="Tahoma"/>
            <family val="2"/>
          </rPr>
          <t>Fondo de Garantías de Instituciones Financieras:</t>
        </r>
        <r>
          <rPr>
            <sz val="9"/>
            <color indexed="81"/>
            <rFont val="Tahoma"/>
            <family val="2"/>
          </rPr>
          <t xml:space="preserve">
Orden 1154</t>
        </r>
      </text>
    </comment>
    <comment ref="C131" authorId="0" shapeId="0" xr:uid="{11B7A7B8-F331-47B3-A35D-F890C94BEB51}">
      <text>
        <r>
          <rPr>
            <b/>
            <sz val="9"/>
            <color indexed="81"/>
            <rFont val="Tahoma"/>
            <family val="2"/>
          </rPr>
          <t>Fondo de Garantías de Instituciones Financieras:</t>
        </r>
        <r>
          <rPr>
            <sz val="9"/>
            <color indexed="81"/>
            <rFont val="Tahoma"/>
            <family val="2"/>
          </rPr>
          <t xml:space="preserve">
Orden 1156
</t>
        </r>
      </text>
    </comment>
    <comment ref="C132" authorId="0" shapeId="0" xr:uid="{D09FF593-9425-4F06-8E13-EF5B52935043}">
      <text>
        <r>
          <rPr>
            <b/>
            <sz val="9"/>
            <color indexed="81"/>
            <rFont val="Tahoma"/>
            <charset val="1"/>
          </rPr>
          <t>Fondo de Garantías de Instituciones Financieras:</t>
        </r>
        <r>
          <rPr>
            <sz val="9"/>
            <color indexed="81"/>
            <rFont val="Tahoma"/>
            <charset val="1"/>
          </rPr>
          <t xml:space="preserve">
Orden CCE-158425
</t>
        </r>
      </text>
    </comment>
    <comment ref="C133" authorId="0" shapeId="0" xr:uid="{060DFA72-3820-4CA3-85F2-D9C6BA26D541}">
      <text>
        <r>
          <rPr>
            <b/>
            <sz val="9"/>
            <color indexed="81"/>
            <rFont val="Tahoma"/>
            <family val="2"/>
          </rPr>
          <t>Fondo de Garantías de Instituciones Financieras:</t>
        </r>
        <r>
          <rPr>
            <sz val="9"/>
            <color indexed="81"/>
            <rFont val="Tahoma"/>
            <family val="2"/>
          </rPr>
          <t xml:space="preserve">
Orden 1162
</t>
        </r>
      </text>
    </comment>
  </commentList>
</comments>
</file>

<file path=xl/sharedStrings.xml><?xml version="1.0" encoding="utf-8"?>
<sst xmlns="http://schemas.openxmlformats.org/spreadsheetml/2006/main" count="878" uniqueCount="195">
  <si>
    <t>Tipo de Contrato</t>
  </si>
  <si>
    <t>Modalidad de pago</t>
  </si>
  <si>
    <t>Fecha proyectada de pago o plan de pagos</t>
  </si>
  <si>
    <t>Modalidad de Contratación</t>
  </si>
  <si>
    <t>Mes proyectado de la contratación</t>
  </si>
  <si>
    <t xml:space="preserve">CONTROL DE CAMBIOS </t>
  </si>
  <si>
    <t>VERSIÓN</t>
  </si>
  <si>
    <t>FECHA DE CAMBIO</t>
  </si>
  <si>
    <t>DESCRIPCIÓN DEL CAMBIO</t>
  </si>
  <si>
    <t>ELABORADO POR</t>
  </si>
  <si>
    <t xml:space="preserve">Johanna Cosma
Profesional Departamento Jurídico
Andrea Ruiz R. Profesional Junior Planeación, Presupuesto y Desarrollo Organizacional </t>
  </si>
  <si>
    <t>Versión inicial.
Aprobado mediante formato 2011-73</t>
  </si>
  <si>
    <t>No.</t>
  </si>
  <si>
    <t xml:space="preserve">Contratos </t>
  </si>
  <si>
    <t xml:space="preserve">Órdenes </t>
  </si>
  <si>
    <t>No</t>
  </si>
  <si>
    <t>Valor</t>
  </si>
  <si>
    <t xml:space="preserve">Total </t>
  </si>
  <si>
    <t xml:space="preserve">Precio Unitario Estimado </t>
  </si>
  <si>
    <t>Valor total estimado (incluido IVA)</t>
  </si>
  <si>
    <t xml:space="preserve">Cantidad de bienes o servicios estimados a adquirir (Número) </t>
  </si>
  <si>
    <t>Unidad de medida de los bienes o servicios a adquirir (UNIDAD, METROS, LITROS, ETC.)</t>
  </si>
  <si>
    <r>
      <t xml:space="preserve">NIT:  </t>
    </r>
    <r>
      <rPr>
        <sz val="11"/>
        <rFont val="Arial"/>
        <family val="2"/>
      </rPr>
      <t>860.530.751 - 7</t>
    </r>
  </si>
  <si>
    <t xml:space="preserve">Descripción de los bienes o servicios </t>
  </si>
  <si>
    <r>
      <t xml:space="preserve">Cargo: </t>
    </r>
    <r>
      <rPr>
        <sz val="11"/>
        <rFont val="Arial"/>
        <family val="2"/>
      </rPr>
      <t>Subdirector Financiero y Operativo.</t>
    </r>
  </si>
  <si>
    <r>
      <t xml:space="preserve">Cargo: </t>
    </r>
    <r>
      <rPr>
        <sz val="11"/>
        <rFont val="Arial"/>
        <family val="2"/>
      </rPr>
      <t>Subdirectora Corporativa.</t>
    </r>
  </si>
  <si>
    <t>De acuerdo con lo establecido en el contrato.</t>
  </si>
  <si>
    <t>Elaborado por: Dina María Olmos Aponte.</t>
  </si>
  <si>
    <t>* Informe de órdenes elaborado por: Iván Hernando Romero Pérez.</t>
  </si>
  <si>
    <t>Representante Legal: Juliana Lagos Camargo</t>
  </si>
  <si>
    <t>Cargo: Directora</t>
  </si>
  <si>
    <t xml:space="preserve">
FONDO DE GARANTÍAS DE INSTITUCIONES FINANCIERAS
PLAN DE CONTRATACIÓN Y COMPRAS
VIGENCIA 2025</t>
  </si>
  <si>
    <t>Derecho Privado</t>
  </si>
  <si>
    <t>Servicios</t>
  </si>
  <si>
    <t>De acuerdo con el periodo pactado.</t>
  </si>
  <si>
    <t>* Contratos cuya cuantía supera los 50 S.M.M.L.V.</t>
  </si>
  <si>
    <t>Contrato</t>
  </si>
  <si>
    <t>FEBRERO</t>
  </si>
  <si>
    <t>Agencia de medios para la implementación de la estrategia de divulgacion del Seguro de Depósitos</t>
  </si>
  <si>
    <t xml:space="preserve">Suministro de Personal Temporal en Misión  </t>
  </si>
  <si>
    <t>Asesoría para el desarrollo de la segunda etapa en materia de infraestructura tecnológica y operativa para el Banco Puente, con miras a realizar la prueba piloto con proveedores de infraestructura derivados del plan que se diseñe en la primera etapa, así como de otros aspectos operativos.</t>
  </si>
  <si>
    <t>De acuerdo con el periodo pactado</t>
  </si>
  <si>
    <t>Licencia</t>
  </si>
  <si>
    <t>Servicio</t>
  </si>
  <si>
    <t>Determinable</t>
  </si>
  <si>
    <t>Administrador de inversiones dentro del programa de Administración Externa de la Reserva del Seguro de Depósitos</t>
  </si>
  <si>
    <t xml:space="preserve">ENERO </t>
  </si>
  <si>
    <t xml:space="preserve">Servicios </t>
  </si>
  <si>
    <t xml:space="preserve">MARZO </t>
  </si>
  <si>
    <t>Adquirir solución en la nube, soporte y mantenimiento para la  gestión de vulnerabilidades.</t>
  </si>
  <si>
    <t>SEPTIEMBRE</t>
  </si>
  <si>
    <t>Unidades</t>
  </si>
  <si>
    <t>MARZO</t>
  </si>
  <si>
    <t>NOVIEMBRE</t>
  </si>
  <si>
    <t>Licencias</t>
  </si>
  <si>
    <t>MAYO</t>
  </si>
  <si>
    <t>Garantias</t>
  </si>
  <si>
    <t>Equipos</t>
  </si>
  <si>
    <t>JUNIO</t>
  </si>
  <si>
    <t>OCTUBRE</t>
  </si>
  <si>
    <t>Orden</t>
  </si>
  <si>
    <t>Licenciamiento VIOXCO</t>
  </si>
  <si>
    <t>De acuerdo con lo establecido en la orden.</t>
  </si>
  <si>
    <t>Adquisición de Equipos Departamento Comunicaciones</t>
  </si>
  <si>
    <t>Adquisición de Estación de Videoconferencia</t>
  </si>
  <si>
    <t xml:space="preserve">Colombia Compra Eficiente </t>
  </si>
  <si>
    <t>Adquisición de Macbook Pro 14" M1 Ram 16gb</t>
  </si>
  <si>
    <t>Canal dedicado de acceso a internet</t>
  </si>
  <si>
    <t>Licenciamiento STATA</t>
  </si>
  <si>
    <t>Adquisición de WORKSTATION</t>
  </si>
  <si>
    <t>Servicio de IDIVISION</t>
  </si>
  <si>
    <t>Mantenimiento sala de juntas 6 piso</t>
  </si>
  <si>
    <t>ABRIL</t>
  </si>
  <si>
    <t>Adquisición de televisores</t>
  </si>
  <si>
    <t>Adquisición de impresoras</t>
  </si>
  <si>
    <t>Adquisición de scanner</t>
  </si>
  <si>
    <t>Licenciamiento LACNIC IPV6</t>
  </si>
  <si>
    <t>Licenciamiento Veeam y bolsa de horas</t>
  </si>
  <si>
    <t>Mantenimiento y soporte ISOLUCIÓN</t>
  </si>
  <si>
    <t>JULIO</t>
  </si>
  <si>
    <t>Licenciamiento Oracle Database Standard Edition</t>
  </si>
  <si>
    <t>Consultoría arquitectura y gobierno de datos</t>
  </si>
  <si>
    <t>Mantenimiento y soporte PWA</t>
  </si>
  <si>
    <t>Mantenimiento y soporte Biable 10 usuarios</t>
  </si>
  <si>
    <t>Servicio de sistema de registro de acceso</t>
  </si>
  <si>
    <t>Garantías SMA</t>
  </si>
  <si>
    <t>Capacitación BIABLE</t>
  </si>
  <si>
    <t>Licenciamiento SYSAID</t>
  </si>
  <si>
    <t>Renovación de Garantías DELL</t>
  </si>
  <si>
    <t>Licenciamiento SITEFINITY</t>
  </si>
  <si>
    <t>Renovación de Garantías hp</t>
  </si>
  <si>
    <t>DICIEMBRE</t>
  </si>
  <si>
    <t>Custodia de medios magnéticos</t>
  </si>
  <si>
    <t>Mantenimiento y soporte Kactus</t>
  </si>
  <si>
    <t>Servicio de Autotrack</t>
  </si>
  <si>
    <t>Licenciamiento Galvanize</t>
  </si>
  <si>
    <t>ENERO</t>
  </si>
  <si>
    <t>De 1001 a 2000</t>
  </si>
  <si>
    <t>Auditoría interna al SGI  (ISO 9001, ISO 27001, ISO 14001, SGSST)</t>
  </si>
  <si>
    <t>Auditoría de seguimiento a la certificación del SGI (ISO 9001, ISO 14001 e ISO 27001)</t>
  </si>
  <si>
    <t>Estrategias para la mitigación  de aspectos e impactos ambientales significativos</t>
  </si>
  <si>
    <t>AGOSTO</t>
  </si>
  <si>
    <t>Sensibilización Sistema de Gestión Integrado</t>
  </si>
  <si>
    <t>Derecho privado</t>
  </si>
  <si>
    <t>Estudio para medir el nivel de recordación y conocimiento de FOGAFÍN y del Seguro de Depósitos</t>
  </si>
  <si>
    <t>Servicio entrega de información noticiosa, macroeconómica, financiera, política, jurídica y de orden público.</t>
  </si>
  <si>
    <t xml:space="preserve">Derecho Privado </t>
  </si>
  <si>
    <t>Representación Judicial de FOGAFÍN</t>
  </si>
  <si>
    <t>Gestión de archivo histórico organización</t>
  </si>
  <si>
    <t>Gestión de archivo histórico digitalizacion vitales</t>
  </si>
  <si>
    <t>Gestión de archivo histórico medios análogos a digital</t>
  </si>
  <si>
    <t>Custodia archivo físico, microfilm</t>
  </si>
  <si>
    <t>Bolsa de horas de ingeniería OnBase</t>
  </si>
  <si>
    <t>Aseo especializado áreas de archivo</t>
  </si>
  <si>
    <t xml:space="preserve">FEBRERO </t>
  </si>
  <si>
    <t xml:space="preserve">Orden </t>
  </si>
  <si>
    <t xml:space="preserve">Dotación Seguridad y Salud en Trabajo </t>
  </si>
  <si>
    <t>20 maletas brigadas, 10 batas para DGC, 16 chaquetas frio, 13 chaquetas brigadas, 6 botiquín tipo A.</t>
  </si>
  <si>
    <t>Elementos</t>
  </si>
  <si>
    <t>Inspección de puestos para teletrabajo</t>
  </si>
  <si>
    <t>Compra de radios para el SCI</t>
  </si>
  <si>
    <t>Aplicación, informes, resultados y recomendaciones encuesta de riesgo psicosocial</t>
  </si>
  <si>
    <t xml:space="preserve">Acompañamiento simulacro herramienta de dimensionamiento de la planta </t>
  </si>
  <si>
    <t xml:space="preserve">Estudios de Seguridad </t>
  </si>
  <si>
    <t xml:space="preserve">TransUnión / Reporte de antecedentes crediticios </t>
  </si>
  <si>
    <t xml:space="preserve">ABRIL </t>
  </si>
  <si>
    <t xml:space="preserve">Compra de Elementos de Oficina (Reposición y Requerimientos Areás.) </t>
  </si>
  <si>
    <t>Compra de Elementos Requeridos ARL</t>
  </si>
  <si>
    <t xml:space="preserve">Compra de Elementos Ferreteria y Servicios Generales </t>
  </si>
  <si>
    <t xml:space="preserve">Adecuación y Modernización Extracción De Olores </t>
  </si>
  <si>
    <t>Mantenimientos Cajas Fuertes</t>
  </si>
  <si>
    <t>Recarga de Extintores</t>
  </si>
  <si>
    <t>Mantenimiento de Ascensores</t>
  </si>
  <si>
    <t xml:space="preserve">Mantenimiento Lavado de Tanques y Electrobombas </t>
  </si>
  <si>
    <t xml:space="preserve">OCTUBRE </t>
  </si>
  <si>
    <t>Mantenimiento Sistema Control Acceso Visitantes, CCTV, Camaras Seguridad</t>
  </si>
  <si>
    <t>Mantenimiento Sistema Integrado Aires, Extracción, Incendios</t>
  </si>
  <si>
    <t>Mantenimiento Sistema Monitoreo Control Humedad Depositos Archivo</t>
  </si>
  <si>
    <t xml:space="preserve">NOVIEMBRE </t>
  </si>
  <si>
    <t xml:space="preserve">Disposición Final de Residuos Aprovechable y Peligrosos </t>
  </si>
  <si>
    <t>Reposición SWITCHS</t>
  </si>
  <si>
    <t xml:space="preserve">Librería para copias de seguridad </t>
  </si>
  <si>
    <t xml:space="preserve">Adquisición de créditos para la infraestructura y plataforma en la nube </t>
  </si>
  <si>
    <t>Renovación de Garantías NUTANIX</t>
  </si>
  <si>
    <t>Renovación licenciamiento ARIS Advance SAAS</t>
  </si>
  <si>
    <t xml:space="preserve">Consultoría proyecto sistema de seguridad física </t>
  </si>
  <si>
    <t>Head Hunter - Búsqueda y evaluación de candidatos</t>
  </si>
  <si>
    <t>Asesoría legal especializada en gestión de cartera y garantías (Plan Estratégico 2021-2025)</t>
  </si>
  <si>
    <t xml:space="preserve">Adecuación y Modernización Tableros Eléctricos </t>
  </si>
  <si>
    <t xml:space="preserve">Contrato de soporte, mantenimiento y actualización de la plataforma OnBase </t>
  </si>
  <si>
    <t>Formulación del plan estratégico del Fondo 2026-2029</t>
  </si>
  <si>
    <t xml:space="preserve">Espacio Bienestar Funcionarios - Cafetería </t>
  </si>
  <si>
    <t xml:space="preserve">Renovación Licenciamiento Microsoft </t>
  </si>
  <si>
    <t>Convalidación del diseño de arquitectura empresarial (Plan Estratégico 2021-2025)</t>
  </si>
  <si>
    <t>Centro de contacto (Call center) Fogafín (Plan Estratégico 2021-2025)</t>
  </si>
  <si>
    <t>Canal de contingencia de Sistemas Financieros</t>
  </si>
  <si>
    <t>Renovación de garantías Exagrid</t>
  </si>
  <si>
    <t>Servicio de back-up e Implementación</t>
  </si>
  <si>
    <t>Diseño e Implementación Casos de Uso Transformación Digital</t>
  </si>
  <si>
    <t>Implementación nueva página web de Fogafín y Extranet</t>
  </si>
  <si>
    <t>Implementación Diversidad, Equidad e Inclusión. (Plan Estrategíco)</t>
  </si>
  <si>
    <t>Consultoría en Gestión del Conocimiento (Plan Estrategíco)</t>
  </si>
  <si>
    <t>Garantías</t>
  </si>
  <si>
    <t>Compra de Toners para Impresoras, Cintas de Backup</t>
  </si>
  <si>
    <t xml:space="preserve">Compra de Papelería Especializada Gestión Contenidos </t>
  </si>
  <si>
    <t xml:space="preserve">Compra de Suministros de Cafetería </t>
  </si>
  <si>
    <t>Compra de Papelería General</t>
  </si>
  <si>
    <t>Mantenimiento y soporte plataforma ASCENDO (Crehana) para Sistema de Gestión de Desempeño</t>
  </si>
  <si>
    <t>Acceso a bases de datos con información relacionada con antecedentes de actividades delictivas o su financiación de personas jurídicas y comerciantes</t>
  </si>
  <si>
    <t>Pruebas de Ethical Hacking y/o de Ingeniería Social de acuerdo con los requerimientos del Fondo</t>
  </si>
  <si>
    <t>Educación en ciberseguridad aplicando gestión de ingeniería social permanente</t>
  </si>
  <si>
    <t>Revisión Sistemas de Gestión - Continuidad del Negocio</t>
  </si>
  <si>
    <t xml:space="preserve">Exámenes médicos de ingreso y egreso </t>
  </si>
  <si>
    <t>Compra de pruebas psicotécnicas</t>
  </si>
  <si>
    <t>Mantenimiento Sistema Eléctrico: Planta, UPS,  Redes</t>
  </si>
  <si>
    <t xml:space="preserve">Revisión Mecanismos de Cobertura - Pólizas de Seguros </t>
  </si>
  <si>
    <t xml:space="preserve">Mantenimeinto Seguridad Física </t>
  </si>
  <si>
    <t>Máquinas dispensadoras, instalación de equipos, filtros y mantenimientos</t>
  </si>
  <si>
    <t xml:space="preserve">De acuerdo con el periodo pactado </t>
  </si>
  <si>
    <t>Auditoría Energética</t>
  </si>
  <si>
    <t xml:space="preserve">Adquisición de Tablets </t>
  </si>
  <si>
    <t>Lectura, descrga y organización de información en medios magnéticos</t>
  </si>
  <si>
    <t>Acompañamiento al Fondo en el marco del proyecto del FDI</t>
  </si>
  <si>
    <t>Adquisición de la bandera y escudo de la República de Colombia</t>
  </si>
  <si>
    <t>Adquisición de láminas para instalación en espacio institucional</t>
  </si>
  <si>
    <t>Servicio de comunicación entre el Fondo y la SFC mediante canal dedicado</t>
  </si>
  <si>
    <t>Investigación cuantitativa - Nivel de Recordación del Seguro de Depósitos</t>
  </si>
  <si>
    <t>Elaboración de esquemas de compensación para ejecución de mecanismos de recuperación y resolución</t>
  </si>
  <si>
    <t>Solución en la nube para compartir la información del FDI</t>
  </si>
  <si>
    <t xml:space="preserve">Servicios de monitoreo legislativo </t>
  </si>
  <si>
    <t>Servicios logísticos integrales seminario académico y lanzamiento Plan Estratégico</t>
  </si>
  <si>
    <t xml:space="preserve">Interlocución de participantes de un panel académico </t>
  </si>
  <si>
    <t>Suministro de repuestos y accesorios tecnológicos</t>
  </si>
  <si>
    <t>Desarrollo de actividades BTL de relacionamiento ciudadano</t>
  </si>
  <si>
    <t>Suministro de combustible - Planta eléctrica y parque automotor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</si>
</sst>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\ #,##0;[Red]\-&quot;$&quot;\ #,##0"/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 * #,##0.00_ ;_ * \-#,##0.00_ ;_ * &quot;-&quot;??_ ;_ @_ "/>
    <numFmt numFmtId="165" formatCode="###,###,###.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8"/>
      <name val="Calibri"/>
      <family val="2"/>
      <scheme val="minor"/>
    </font>
    <font>
      <sz val="14"/>
      <name val="Arial"/>
      <family val="2"/>
    </font>
    <font>
      <sz val="10"/>
      <color theme="1"/>
      <name val="Verdana"/>
      <family val="2"/>
    </font>
    <font>
      <sz val="10"/>
      <name val="Verdana"/>
      <family val="2"/>
    </font>
    <font>
      <sz val="10"/>
      <color rgb="FF000000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6">
    <xf numFmtId="0" fontId="0" fillId="0" borderId="0"/>
    <xf numFmtId="0" fontId="1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06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1" applyBorder="1" applyAlignment="1" applyProtection="1">
      <alignment horizontal="center" vertical="center"/>
      <protection locked="0"/>
    </xf>
    <xf numFmtId="0" fontId="1" fillId="0" borderId="1" xfId="1" applyBorder="1" applyAlignment="1" applyProtection="1">
      <alignment horizontal="justify" vertical="center" wrapText="1"/>
      <protection locked="0"/>
    </xf>
    <xf numFmtId="0" fontId="1" fillId="0" borderId="1" xfId="1" applyBorder="1" applyAlignment="1" applyProtection="1">
      <alignment horizontal="center" vertical="center" wrapText="1"/>
      <protection locked="0"/>
    </xf>
    <xf numFmtId="0" fontId="0" fillId="0" borderId="1" xfId="0" applyBorder="1"/>
    <xf numFmtId="43" fontId="0" fillId="0" borderId="1" xfId="3" applyFont="1" applyBorder="1"/>
    <xf numFmtId="43" fontId="0" fillId="0" borderId="1" xfId="0" applyNumberFormat="1" applyBorder="1"/>
    <xf numFmtId="0" fontId="0" fillId="0" borderId="1" xfId="0" applyBorder="1" applyAlignment="1">
      <alignment horizontal="center"/>
    </xf>
    <xf numFmtId="44" fontId="4" fillId="0" borderId="1" xfId="0" applyNumberFormat="1" applyFont="1" applyBorder="1"/>
    <xf numFmtId="43" fontId="0" fillId="0" borderId="0" xfId="0" applyNumberFormat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8" xfId="0" applyFont="1" applyBorder="1"/>
    <xf numFmtId="0" fontId="5" fillId="0" borderId="8" xfId="0" applyFont="1" applyBorder="1" applyAlignment="1">
      <alignment horizontal="center"/>
    </xf>
    <xf numFmtId="0" fontId="7" fillId="0" borderId="9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7" xfId="0" applyFont="1" applyBorder="1" applyAlignment="1">
      <alignment horizontal="left" wrapText="1"/>
    </xf>
    <xf numFmtId="0" fontId="5" fillId="0" borderId="7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8" xfId="0" applyFont="1" applyBorder="1" applyAlignment="1">
      <alignment horizontal="left" wrapText="1"/>
    </xf>
    <xf numFmtId="0" fontId="7" fillId="0" borderId="12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10" xfId="0" applyFont="1" applyBorder="1" applyAlignment="1">
      <alignment horizontal="left" wrapText="1"/>
    </xf>
    <xf numFmtId="0" fontId="5" fillId="0" borderId="10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1" xfId="0" applyFont="1" applyBorder="1" applyAlignment="1">
      <alignment horizontal="left" wrapText="1"/>
    </xf>
    <xf numFmtId="0" fontId="5" fillId="0" borderId="11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5" fillId="0" borderId="18" xfId="0" applyFont="1" applyBorder="1"/>
    <xf numFmtId="0" fontId="5" fillId="0" borderId="18" xfId="0" applyFont="1" applyBorder="1" applyAlignment="1">
      <alignment horizontal="left" wrapText="1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10" fillId="0" borderId="1" xfId="0" applyFont="1" applyBorder="1" applyAlignment="1">
      <alignment horizontal="center" vertical="top"/>
    </xf>
    <xf numFmtId="165" fontId="11" fillId="0" borderId="1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9" fillId="0" borderId="0" xfId="0" applyFont="1"/>
    <xf numFmtId="0" fontId="11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horizontal="left" vertical="top" wrapText="1"/>
    </xf>
    <xf numFmtId="14" fontId="11" fillId="0" borderId="1" xfId="0" applyNumberFormat="1" applyFont="1" applyBorder="1" applyAlignment="1">
      <alignment horizontal="center" vertical="top" wrapText="1"/>
    </xf>
    <xf numFmtId="14" fontId="11" fillId="0" borderId="1" xfId="0" applyNumberFormat="1" applyFont="1" applyBorder="1" applyAlignment="1">
      <alignment horizontal="center" vertical="top"/>
    </xf>
    <xf numFmtId="14" fontId="10" fillId="2" borderId="1" xfId="0" applyNumberFormat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6" fontId="10" fillId="0" borderId="1" xfId="5" applyNumberFormat="1" applyFont="1" applyFill="1" applyBorder="1" applyAlignment="1">
      <alignment horizontal="left" vertical="top" wrapText="1"/>
    </xf>
    <xf numFmtId="165" fontId="11" fillId="0" borderId="25" xfId="0" applyNumberFormat="1" applyFont="1" applyBorder="1" applyAlignment="1">
      <alignment horizontal="center" vertical="top" wrapText="1"/>
    </xf>
    <xf numFmtId="0" fontId="11" fillId="0" borderId="25" xfId="0" applyFont="1" applyBorder="1" applyAlignment="1">
      <alignment horizontal="center" vertical="top" wrapText="1"/>
    </xf>
    <xf numFmtId="0" fontId="11" fillId="0" borderId="25" xfId="0" applyFont="1" applyBorder="1" applyAlignment="1">
      <alignment horizontal="left" vertical="top" wrapText="1"/>
    </xf>
    <xf numFmtId="165" fontId="11" fillId="0" borderId="22" xfId="0" applyNumberFormat="1" applyFont="1" applyBorder="1" applyAlignment="1">
      <alignment horizontal="center" vertical="top" wrapText="1"/>
    </xf>
    <xf numFmtId="0" fontId="11" fillId="0" borderId="22" xfId="0" applyFont="1" applyBorder="1" applyAlignment="1">
      <alignment horizontal="center" vertical="top" wrapText="1"/>
    </xf>
    <xf numFmtId="17" fontId="11" fillId="0" borderId="1" xfId="0" applyNumberFormat="1" applyFont="1" applyBorder="1" applyAlignment="1">
      <alignment horizontal="center" vertical="top" wrapText="1"/>
    </xf>
    <xf numFmtId="0" fontId="11" fillId="0" borderId="22" xfId="0" applyFont="1" applyBorder="1" applyAlignment="1">
      <alignment horizontal="center" vertical="top"/>
    </xf>
    <xf numFmtId="14" fontId="11" fillId="0" borderId="22" xfId="0" applyNumberFormat="1" applyFont="1" applyBorder="1" applyAlignment="1">
      <alignment horizontal="center" vertical="top" wrapText="1"/>
    </xf>
    <xf numFmtId="0" fontId="11" fillId="0" borderId="22" xfId="0" applyFont="1" applyBorder="1" applyAlignment="1">
      <alignment horizontal="left" vertical="top"/>
    </xf>
    <xf numFmtId="0" fontId="11" fillId="0" borderId="22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center" vertical="top"/>
    </xf>
    <xf numFmtId="0" fontId="11" fillId="0" borderId="23" xfId="0" applyFont="1" applyBorder="1" applyAlignment="1">
      <alignment horizontal="left" vertical="top" wrapText="1"/>
    </xf>
    <xf numFmtId="0" fontId="11" fillId="0" borderId="20" xfId="0" applyFont="1" applyBorder="1" applyAlignment="1">
      <alignment horizontal="left" vertical="top" wrapText="1"/>
    </xf>
    <xf numFmtId="0" fontId="11" fillId="0" borderId="26" xfId="0" applyFont="1" applyBorder="1" applyAlignment="1">
      <alignment horizontal="left" vertical="top" wrapText="1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left" vertical="top" wrapText="1"/>
    </xf>
    <xf numFmtId="1" fontId="11" fillId="0" borderId="1" xfId="0" applyNumberFormat="1" applyFont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top" wrapText="1"/>
    </xf>
    <xf numFmtId="44" fontId="11" fillId="0" borderId="22" xfId="4" applyFont="1" applyFill="1" applyBorder="1" applyAlignment="1">
      <alignment horizontal="right" vertical="top" wrapText="1"/>
    </xf>
    <xf numFmtId="44" fontId="11" fillId="0" borderId="1" xfId="4" applyFont="1" applyFill="1" applyBorder="1" applyAlignment="1">
      <alignment horizontal="right" vertical="top" wrapText="1"/>
    </xf>
    <xf numFmtId="44" fontId="11" fillId="0" borderId="1" xfId="4" applyFont="1" applyFill="1" applyBorder="1" applyAlignment="1">
      <alignment horizontal="right" vertical="top"/>
    </xf>
    <xf numFmtId="44" fontId="11" fillId="0" borderId="25" xfId="4" applyFont="1" applyFill="1" applyBorder="1" applyAlignment="1">
      <alignment horizontal="right" vertical="top" wrapText="1"/>
    </xf>
    <xf numFmtId="44" fontId="11" fillId="0" borderId="22" xfId="4" applyFont="1" applyFill="1" applyBorder="1" applyAlignment="1">
      <alignment horizontal="right" vertical="top"/>
    </xf>
    <xf numFmtId="44" fontId="11" fillId="0" borderId="1" xfId="4" applyFont="1" applyBorder="1" applyAlignment="1">
      <alignment horizontal="right" vertical="top"/>
    </xf>
    <xf numFmtId="44" fontId="11" fillId="0" borderId="1" xfId="4" applyFont="1" applyBorder="1" applyAlignment="1">
      <alignment horizontal="right" vertical="top" wrapText="1"/>
    </xf>
    <xf numFmtId="44" fontId="10" fillId="2" borderId="1" xfId="4" applyFont="1" applyFill="1" applyBorder="1" applyAlignment="1">
      <alignment horizontal="right" vertical="top" wrapText="1"/>
    </xf>
    <xf numFmtId="44" fontId="10" fillId="0" borderId="1" xfId="4" applyFont="1" applyFill="1" applyBorder="1" applyAlignment="1">
      <alignment horizontal="right" vertical="top" wrapText="1"/>
    </xf>
    <xf numFmtId="0" fontId="10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wrapText="1"/>
    </xf>
    <xf numFmtId="0" fontId="11" fillId="0" borderId="24" xfId="0" applyFont="1" applyBorder="1" applyAlignment="1">
      <alignment horizontal="center" vertical="top"/>
    </xf>
    <xf numFmtId="14" fontId="11" fillId="0" borderId="25" xfId="0" applyNumberFormat="1" applyFont="1" applyBorder="1" applyAlignment="1">
      <alignment horizontal="center" vertical="top"/>
    </xf>
    <xf numFmtId="1" fontId="11" fillId="0" borderId="25" xfId="0" applyNumberFormat="1" applyFont="1" applyBorder="1" applyAlignment="1">
      <alignment horizontal="left" vertical="top" wrapText="1"/>
    </xf>
    <xf numFmtId="0" fontId="11" fillId="0" borderId="25" xfId="0" applyFont="1" applyBorder="1" applyAlignment="1">
      <alignment horizontal="center" vertical="top"/>
    </xf>
    <xf numFmtId="0" fontId="11" fillId="0" borderId="25" xfId="0" applyFont="1" applyBorder="1" applyAlignment="1">
      <alignment horizontal="left" vertical="top"/>
    </xf>
    <xf numFmtId="0" fontId="10" fillId="0" borderId="26" xfId="0" applyFont="1" applyBorder="1" applyAlignment="1">
      <alignment horizontal="left" vertical="top" wrapText="1"/>
    </xf>
    <xf numFmtId="0" fontId="11" fillId="0" borderId="0" xfId="0" applyFont="1" applyAlignment="1">
      <alignment horizontal="center" vertical="top" wrapText="1"/>
    </xf>
    <xf numFmtId="0" fontId="11" fillId="0" borderId="31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1" fillId="0" borderId="32" xfId="0" applyFont="1" applyBorder="1" applyAlignment="1">
      <alignment horizontal="center" vertical="top"/>
    </xf>
    <xf numFmtId="165" fontId="11" fillId="0" borderId="2" xfId="0" applyNumberFormat="1" applyFont="1" applyBorder="1" applyAlignment="1">
      <alignment horizontal="center" vertical="top" wrapText="1"/>
    </xf>
    <xf numFmtId="1" fontId="11" fillId="0" borderId="2" xfId="0" applyNumberFormat="1" applyFont="1" applyBorder="1" applyAlignment="1">
      <alignment horizontal="left" vertical="top" wrapText="1"/>
    </xf>
    <xf numFmtId="0" fontId="11" fillId="0" borderId="2" xfId="0" applyFont="1" applyBorder="1" applyAlignment="1">
      <alignment horizontal="center" vertical="top"/>
    </xf>
    <xf numFmtId="44" fontId="11" fillId="0" borderId="2" xfId="4" applyFont="1" applyFill="1" applyBorder="1" applyAlignment="1">
      <alignment horizontal="right" vertical="top" wrapText="1"/>
    </xf>
  </cellXfs>
  <cellStyles count="26">
    <cellStyle name="Millares" xfId="3" builtinId="3"/>
    <cellStyle name="Millares 2" xfId="2" xr:uid="{00000000-0005-0000-0000-000001000000}"/>
    <cellStyle name="Moneda" xfId="4" builtinId="4"/>
    <cellStyle name="Moneda [0] 2" xfId="7" xr:uid="{6BEE15D2-BCF6-4641-8367-744A0DBD4994}"/>
    <cellStyle name="Moneda [0] 3" xfId="6" xr:uid="{276617AC-0730-42AB-94F3-241C5D3BD0BF}"/>
    <cellStyle name="Moneda [0] 4" xfId="9" xr:uid="{147B2C66-F30C-4099-A99C-82D5A50FB35D}"/>
    <cellStyle name="Moneda 10" xfId="14" xr:uid="{8750E665-0916-4364-A9A8-6CB97D97F134}"/>
    <cellStyle name="Moneda 11" xfId="25" xr:uid="{82CB3A4B-8B26-4069-A78B-087183581E58}"/>
    <cellStyle name="Moneda 12" xfId="18" xr:uid="{0DEFEC66-A690-41FC-8105-52F1F2777922}"/>
    <cellStyle name="Moneda 13" xfId="20" xr:uid="{32B7BCFD-00ED-41DE-8C6C-9059470DF100}"/>
    <cellStyle name="Moneda 14" xfId="19" xr:uid="{104823DC-3CF9-420F-869F-1D7D96280939}"/>
    <cellStyle name="Moneda 15" xfId="21" xr:uid="{9967B781-7D9C-4C72-9D52-9F7AF3973995}"/>
    <cellStyle name="Moneda 16" xfId="22" xr:uid="{AEA42FF5-15BD-4098-8FB0-DCB8ACDBC214}"/>
    <cellStyle name="Moneda 17" xfId="23" xr:uid="{25DF7E99-9816-432C-AC3C-6580613206A9}"/>
    <cellStyle name="Moneda 18" xfId="24" xr:uid="{01DDE9E1-57A4-4E45-A448-205319D6B47E}"/>
    <cellStyle name="Moneda 2" xfId="5" xr:uid="{CAB1A3D8-BEC8-419E-B001-43BF59DB9209}"/>
    <cellStyle name="Moneda 20" xfId="17" xr:uid="{4DC15D9A-CC66-4FB7-9121-13E9FC3688EB}"/>
    <cellStyle name="Moneda 3" xfId="11" xr:uid="{0E945640-E776-4628-ACB8-CA2E30EEDDD3}"/>
    <cellStyle name="Moneda 4" xfId="8" xr:uid="{CB77FF73-F49F-4A4C-AE42-F38060B8CBD7}"/>
    <cellStyle name="Moneda 5" xfId="10" xr:uid="{484D583A-D9DE-42B5-A1BE-5583B3A169D3}"/>
    <cellStyle name="Moneda 6" xfId="16" xr:uid="{AD57365C-593D-4674-A926-7E2C16E1D400}"/>
    <cellStyle name="Moneda 7" xfId="15" xr:uid="{123F8C1E-CF2D-43C9-9548-78E2BC9AC929}"/>
    <cellStyle name="Moneda 8" xfId="13" xr:uid="{C0A40225-D91C-47B9-BFE1-C688569CD13E}"/>
    <cellStyle name="Moneda 9" xfId="12" xr:uid="{83551959-ED22-4CBB-95D3-978C40071776}"/>
    <cellStyle name="Normal" xfId="0" builtinId="0"/>
    <cellStyle name="Normal 2" xfId="1" xr:uid="{00000000-0005-0000-0000-000004000000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149678</xdr:colOff>
      <xdr:row>1</xdr:row>
      <xdr:rowOff>95250</xdr:rowOff>
    </xdr:from>
    <xdr:to>
      <xdr:col>4</xdr:col>
      <xdr:colOff>881872</xdr:colOff>
      <xdr:row>1</xdr:row>
      <xdr:rowOff>1197429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1F770F-B3C6-2D7D-12EA-372FCEEC8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035" y="285750"/>
          <a:ext cx="4773516" cy="11021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18723-FED0-4486-9401-1012B4162C4B}">
  <dimension ref="B1:X134"/>
  <sheetViews>
    <sheetView tabSelected="1" zoomScale="70" zoomScaleNormal="70" workbookViewId="0">
      <selection activeCell="B2" sqref="B2:L2"/>
    </sheetView>
  </sheetViews>
  <sheetFormatPr baseColWidth="10" defaultColWidth="11.42578125" defaultRowHeight="14.25" x14ac:dyDescent="0.2"/>
  <cols>
    <col min="1" max="1" width="4.42578125" style="16" customWidth="1"/>
    <col min="2" max="2" width="11.42578125" style="16"/>
    <col min="3" max="3" width="18.140625" style="17" customWidth="1"/>
    <col min="4" max="4" width="31" style="16" customWidth="1"/>
    <col min="5" max="5" width="21.42578125" style="16" customWidth="1"/>
    <col min="6" max="6" width="96.140625" style="26" customWidth="1"/>
    <col min="7" max="7" width="21.85546875" style="16" customWidth="1"/>
    <col min="8" max="8" width="15.5703125" style="16" customWidth="1"/>
    <col min="9" max="9" width="25.140625" style="16" customWidth="1"/>
    <col min="10" max="10" width="29.28515625" style="16" customWidth="1"/>
    <col min="11" max="11" width="35.140625" style="16" customWidth="1"/>
    <col min="12" max="12" width="41.85546875" style="18" customWidth="1"/>
    <col min="13" max="14" width="11.42578125" style="16"/>
    <col min="15" max="15" width="23" style="16" bestFit="1" customWidth="1"/>
    <col min="16" max="16384" width="11.42578125" style="16"/>
  </cols>
  <sheetData>
    <row r="1" spans="2:24" ht="15" thickBot="1" x14ac:dyDescent="0.25"/>
    <row r="2" spans="2:24" ht="99" customHeight="1" thickBot="1" x14ac:dyDescent="0.25">
      <c r="B2" s="97" t="s">
        <v>31</v>
      </c>
      <c r="C2" s="98"/>
      <c r="D2" s="98"/>
      <c r="E2" s="98"/>
      <c r="F2" s="98"/>
      <c r="G2" s="98"/>
      <c r="H2" s="98"/>
      <c r="I2" s="98"/>
      <c r="J2" s="98"/>
      <c r="K2" s="98"/>
      <c r="L2" s="99"/>
    </row>
    <row r="3" spans="2:24" ht="15" thickBot="1" x14ac:dyDescent="0.25">
      <c r="B3" s="19"/>
      <c r="C3" s="20"/>
      <c r="D3" s="20"/>
      <c r="E3" s="20"/>
      <c r="F3" s="27"/>
      <c r="G3" s="20"/>
      <c r="H3" s="20"/>
      <c r="I3" s="20"/>
      <c r="J3" s="20"/>
      <c r="K3" s="21"/>
      <c r="L3" s="21"/>
    </row>
    <row r="4" spans="2:24" ht="15" x14ac:dyDescent="0.25">
      <c r="B4" s="32" t="s">
        <v>22</v>
      </c>
      <c r="C4" s="33"/>
      <c r="D4" s="33"/>
      <c r="E4" s="33"/>
      <c r="F4" s="34"/>
      <c r="G4" s="33"/>
      <c r="H4" s="33"/>
      <c r="I4" s="33"/>
      <c r="J4" s="33"/>
      <c r="K4" s="35"/>
      <c r="L4" s="36"/>
    </row>
    <row r="5" spans="2:24" ht="15" x14ac:dyDescent="0.25">
      <c r="B5" s="22" t="s">
        <v>29</v>
      </c>
      <c r="C5" s="23"/>
      <c r="D5" s="23"/>
      <c r="E5" s="23"/>
      <c r="F5" s="24"/>
      <c r="G5" s="23"/>
      <c r="H5" s="23"/>
      <c r="I5" s="23"/>
      <c r="J5" s="23"/>
      <c r="K5" s="25"/>
      <c r="L5" s="37"/>
    </row>
    <row r="6" spans="2:24" ht="15" x14ac:dyDescent="0.25">
      <c r="B6" s="22" t="s">
        <v>30</v>
      </c>
      <c r="C6" s="23"/>
      <c r="D6" s="23"/>
      <c r="E6" s="23"/>
      <c r="F6" s="24"/>
      <c r="G6" s="23"/>
      <c r="H6" s="23"/>
      <c r="I6" s="23"/>
      <c r="J6" s="23"/>
      <c r="K6" s="25"/>
      <c r="L6" s="37"/>
    </row>
    <row r="7" spans="2:24" ht="15" x14ac:dyDescent="0.25">
      <c r="B7" s="22" t="s">
        <v>27</v>
      </c>
      <c r="C7" s="23"/>
      <c r="D7" s="23"/>
      <c r="E7" s="23"/>
      <c r="F7" s="24"/>
      <c r="G7" s="23"/>
      <c r="H7" s="23"/>
      <c r="I7" s="23"/>
      <c r="J7" s="23"/>
      <c r="K7" s="25"/>
      <c r="L7" s="37"/>
    </row>
    <row r="8" spans="2:24" ht="15" x14ac:dyDescent="0.25">
      <c r="B8" s="22" t="s">
        <v>25</v>
      </c>
      <c r="C8" s="23"/>
      <c r="D8" s="23"/>
      <c r="E8" s="23"/>
      <c r="F8" s="24"/>
      <c r="G8" s="23"/>
      <c r="H8" s="23"/>
      <c r="I8" s="23"/>
      <c r="J8" s="23"/>
      <c r="K8" s="25"/>
      <c r="L8" s="37"/>
    </row>
    <row r="9" spans="2:24" ht="15" x14ac:dyDescent="0.25">
      <c r="B9" s="22" t="s">
        <v>28</v>
      </c>
      <c r="C9" s="23"/>
      <c r="D9" s="23"/>
      <c r="E9" s="23"/>
      <c r="F9" s="24"/>
      <c r="G9" s="23"/>
      <c r="H9" s="23"/>
      <c r="I9" s="23"/>
      <c r="J9" s="23"/>
      <c r="K9" s="25"/>
      <c r="L9" s="37"/>
    </row>
    <row r="10" spans="2:24" ht="15" x14ac:dyDescent="0.25">
      <c r="B10" s="28" t="s">
        <v>24</v>
      </c>
      <c r="C10" s="29"/>
      <c r="D10" s="29"/>
      <c r="E10" s="29"/>
      <c r="F10" s="30"/>
      <c r="G10" s="29"/>
      <c r="H10" s="29"/>
      <c r="I10" s="29"/>
      <c r="J10" s="29"/>
      <c r="K10" s="31"/>
      <c r="L10" s="38"/>
    </row>
    <row r="11" spans="2:24" ht="18" customHeight="1" thickBot="1" x14ac:dyDescent="0.25">
      <c r="B11" s="39" t="s">
        <v>35</v>
      </c>
      <c r="C11" s="40"/>
      <c r="D11" s="40"/>
      <c r="E11" s="40"/>
      <c r="F11" s="41"/>
      <c r="G11" s="40"/>
      <c r="H11" s="40"/>
      <c r="I11" s="40"/>
      <c r="J11" s="40"/>
      <c r="K11" s="42"/>
      <c r="L11" s="43"/>
    </row>
    <row r="12" spans="2:24" ht="12" customHeight="1" thickBot="1" x14ac:dyDescent="0.25">
      <c r="B12" s="17"/>
      <c r="C12" s="16"/>
      <c r="K12" s="18"/>
    </row>
    <row r="13" spans="2:24" ht="44.1" customHeight="1" thickBot="1" x14ac:dyDescent="0.3">
      <c r="B13" s="71" t="s">
        <v>12</v>
      </c>
      <c r="C13" s="72" t="s">
        <v>0</v>
      </c>
      <c r="D13" s="72" t="s">
        <v>3</v>
      </c>
      <c r="E13" s="72" t="s">
        <v>4</v>
      </c>
      <c r="F13" s="72" t="s">
        <v>23</v>
      </c>
      <c r="G13" s="72" t="s">
        <v>20</v>
      </c>
      <c r="H13" s="72" t="s">
        <v>21</v>
      </c>
      <c r="I13" s="73" t="s">
        <v>18</v>
      </c>
      <c r="J13" s="72" t="s">
        <v>19</v>
      </c>
      <c r="K13" s="73" t="s">
        <v>1</v>
      </c>
      <c r="L13" s="74" t="s">
        <v>2</v>
      </c>
      <c r="O13"/>
      <c r="P13"/>
      <c r="Q13"/>
      <c r="R13"/>
      <c r="S13"/>
      <c r="T13"/>
      <c r="U13"/>
      <c r="V13"/>
      <c r="W13"/>
      <c r="X13"/>
    </row>
    <row r="14" spans="2:24" s="48" customFormat="1" ht="15" customHeight="1" x14ac:dyDescent="0.25">
      <c r="B14" s="67">
        <v>1</v>
      </c>
      <c r="C14" s="60" t="s">
        <v>36</v>
      </c>
      <c r="D14" s="61" t="s">
        <v>32</v>
      </c>
      <c r="E14" s="61" t="s">
        <v>46</v>
      </c>
      <c r="F14" s="66" t="s">
        <v>45</v>
      </c>
      <c r="G14" s="61">
        <v>1</v>
      </c>
      <c r="H14" s="66" t="s">
        <v>33</v>
      </c>
      <c r="I14" s="78" t="s">
        <v>44</v>
      </c>
      <c r="J14" s="78" t="s">
        <v>44</v>
      </c>
      <c r="K14" s="66" t="s">
        <v>26</v>
      </c>
      <c r="L14" s="68" t="s">
        <v>41</v>
      </c>
      <c r="O14"/>
      <c r="P14"/>
      <c r="Q14"/>
      <c r="R14"/>
      <c r="S14"/>
      <c r="T14"/>
      <c r="U14"/>
      <c r="V14"/>
      <c r="W14"/>
      <c r="X14"/>
    </row>
    <row r="15" spans="2:24" s="48" customFormat="1" ht="15" customHeight="1" x14ac:dyDescent="0.25">
      <c r="B15" s="96">
        <v>2</v>
      </c>
      <c r="C15" s="45" t="s">
        <v>36</v>
      </c>
      <c r="D15" s="46" t="s">
        <v>32</v>
      </c>
      <c r="E15" s="46" t="s">
        <v>46</v>
      </c>
      <c r="F15" s="51" t="s">
        <v>39</v>
      </c>
      <c r="G15" s="46">
        <v>1</v>
      </c>
      <c r="H15" s="51" t="s">
        <v>33</v>
      </c>
      <c r="I15" s="79">
        <v>0</v>
      </c>
      <c r="J15" s="79">
        <v>105300000</v>
      </c>
      <c r="K15" s="51" t="s">
        <v>26</v>
      </c>
      <c r="L15" s="69" t="s">
        <v>34</v>
      </c>
      <c r="O15"/>
      <c r="P15"/>
      <c r="Q15"/>
      <c r="R15"/>
      <c r="S15"/>
      <c r="T15"/>
      <c r="U15"/>
      <c r="V15"/>
      <c r="W15"/>
      <c r="X15"/>
    </row>
    <row r="16" spans="2:24" s="48" customFormat="1" ht="15" customHeight="1" x14ac:dyDescent="0.25">
      <c r="B16" s="96">
        <v>3</v>
      </c>
      <c r="C16" s="45" t="s">
        <v>36</v>
      </c>
      <c r="D16" s="46" t="s">
        <v>32</v>
      </c>
      <c r="E16" s="46" t="s">
        <v>46</v>
      </c>
      <c r="F16" s="51" t="s">
        <v>146</v>
      </c>
      <c r="G16" s="46">
        <v>1</v>
      </c>
      <c r="H16" s="51" t="s">
        <v>33</v>
      </c>
      <c r="I16" s="79">
        <v>0</v>
      </c>
      <c r="J16" s="79">
        <v>105300000</v>
      </c>
      <c r="K16" s="51" t="s">
        <v>26</v>
      </c>
      <c r="L16" s="69" t="s">
        <v>34</v>
      </c>
      <c r="O16"/>
      <c r="P16"/>
      <c r="Q16"/>
      <c r="R16"/>
      <c r="S16"/>
      <c r="T16"/>
      <c r="U16"/>
      <c r="V16"/>
      <c r="W16"/>
      <c r="X16"/>
    </row>
    <row r="17" spans="2:24" s="48" customFormat="1" ht="15" customHeight="1" x14ac:dyDescent="0.25">
      <c r="B17" s="96">
        <v>4</v>
      </c>
      <c r="C17" s="45" t="s">
        <v>36</v>
      </c>
      <c r="D17" s="47" t="s">
        <v>65</v>
      </c>
      <c r="E17" s="46" t="s">
        <v>46</v>
      </c>
      <c r="F17" s="51" t="s">
        <v>152</v>
      </c>
      <c r="G17" s="47">
        <v>3625</v>
      </c>
      <c r="H17" s="51" t="s">
        <v>54</v>
      </c>
      <c r="I17" s="79">
        <f>J17/G17/1.19</f>
        <v>197625.65496111274</v>
      </c>
      <c r="J17" s="79">
        <v>852507669.08850002</v>
      </c>
      <c r="K17" s="51" t="s">
        <v>26</v>
      </c>
      <c r="L17" s="69" t="s">
        <v>41</v>
      </c>
      <c r="O17"/>
      <c r="P17"/>
      <c r="Q17"/>
      <c r="R17"/>
      <c r="S17"/>
      <c r="T17"/>
      <c r="U17"/>
      <c r="V17"/>
      <c r="W17"/>
      <c r="X17"/>
    </row>
    <row r="18" spans="2:24" s="48" customFormat="1" ht="15" customHeight="1" x14ac:dyDescent="0.25">
      <c r="B18" s="96">
        <v>5</v>
      </c>
      <c r="C18" s="45" t="s">
        <v>36</v>
      </c>
      <c r="D18" s="46" t="s">
        <v>32</v>
      </c>
      <c r="E18" s="46" t="s">
        <v>37</v>
      </c>
      <c r="F18" s="51" t="s">
        <v>151</v>
      </c>
      <c r="G18" s="46">
        <v>1</v>
      </c>
      <c r="H18" s="51" t="s">
        <v>47</v>
      </c>
      <c r="I18" s="79">
        <v>240000000</v>
      </c>
      <c r="J18" s="79">
        <v>240000000</v>
      </c>
      <c r="K18" s="51" t="s">
        <v>26</v>
      </c>
      <c r="L18" s="69" t="s">
        <v>41</v>
      </c>
      <c r="O18"/>
      <c r="P18"/>
      <c r="Q18"/>
      <c r="R18"/>
      <c r="S18"/>
      <c r="T18"/>
      <c r="U18"/>
      <c r="V18"/>
      <c r="W18"/>
      <c r="X18"/>
    </row>
    <row r="19" spans="2:24" s="48" customFormat="1" ht="15" customHeight="1" x14ac:dyDescent="0.25">
      <c r="B19" s="96">
        <v>6</v>
      </c>
      <c r="C19" s="45" t="s">
        <v>36</v>
      </c>
      <c r="D19" s="46" t="s">
        <v>32</v>
      </c>
      <c r="E19" s="46" t="s">
        <v>37</v>
      </c>
      <c r="F19" s="51" t="s">
        <v>38</v>
      </c>
      <c r="G19" s="46">
        <v>1</v>
      </c>
      <c r="H19" s="51" t="s">
        <v>33</v>
      </c>
      <c r="I19" s="79">
        <v>1643786511</v>
      </c>
      <c r="J19" s="79">
        <v>1956105948</v>
      </c>
      <c r="K19" s="51" t="s">
        <v>26</v>
      </c>
      <c r="L19" s="69" t="s">
        <v>34</v>
      </c>
      <c r="O19"/>
      <c r="P19"/>
      <c r="Q19"/>
      <c r="R19"/>
      <c r="S19"/>
      <c r="T19"/>
      <c r="U19"/>
      <c r="V19"/>
      <c r="W19"/>
      <c r="X19"/>
    </row>
    <row r="20" spans="2:24" s="48" customFormat="1" ht="15" customHeight="1" x14ac:dyDescent="0.25">
      <c r="B20" s="96">
        <v>7</v>
      </c>
      <c r="C20" s="45" t="s">
        <v>36</v>
      </c>
      <c r="D20" s="46" t="s">
        <v>32</v>
      </c>
      <c r="E20" s="46" t="s">
        <v>37</v>
      </c>
      <c r="F20" s="51" t="s">
        <v>159</v>
      </c>
      <c r="G20" s="46">
        <v>1</v>
      </c>
      <c r="H20" s="51" t="s">
        <v>33</v>
      </c>
      <c r="I20" s="79">
        <v>252100840.34</v>
      </c>
      <c r="J20" s="79">
        <v>300000000</v>
      </c>
      <c r="K20" s="51" t="s">
        <v>26</v>
      </c>
      <c r="L20" s="69" t="s">
        <v>34</v>
      </c>
      <c r="O20"/>
      <c r="P20"/>
      <c r="Q20"/>
      <c r="R20"/>
      <c r="S20"/>
      <c r="T20"/>
      <c r="U20"/>
      <c r="V20"/>
      <c r="W20"/>
      <c r="X20"/>
    </row>
    <row r="21" spans="2:24" s="48" customFormat="1" ht="15" customHeight="1" x14ac:dyDescent="0.25">
      <c r="B21" s="96">
        <v>8</v>
      </c>
      <c r="C21" s="45" t="s">
        <v>36</v>
      </c>
      <c r="D21" s="46" t="s">
        <v>32</v>
      </c>
      <c r="E21" s="46" t="s">
        <v>37</v>
      </c>
      <c r="F21" s="51" t="s">
        <v>49</v>
      </c>
      <c r="G21" s="46">
        <v>1</v>
      </c>
      <c r="H21" s="51" t="s">
        <v>42</v>
      </c>
      <c r="I21" s="79">
        <v>236075889</v>
      </c>
      <c r="J21" s="79">
        <v>236075889</v>
      </c>
      <c r="K21" s="51" t="s">
        <v>26</v>
      </c>
      <c r="L21" s="69" t="s">
        <v>41</v>
      </c>
      <c r="O21"/>
      <c r="P21"/>
      <c r="Q21"/>
      <c r="R21"/>
      <c r="S21"/>
      <c r="T21"/>
      <c r="U21"/>
      <c r="V21"/>
      <c r="W21"/>
      <c r="X21"/>
    </row>
    <row r="22" spans="2:24" s="48" customFormat="1" ht="15" customHeight="1" x14ac:dyDescent="0.25">
      <c r="B22" s="96">
        <v>9</v>
      </c>
      <c r="C22" s="45" t="s">
        <v>36</v>
      </c>
      <c r="D22" s="46" t="s">
        <v>32</v>
      </c>
      <c r="E22" s="46" t="s">
        <v>37</v>
      </c>
      <c r="F22" s="51" t="s">
        <v>150</v>
      </c>
      <c r="G22" s="46">
        <v>1</v>
      </c>
      <c r="H22" s="51" t="s">
        <v>33</v>
      </c>
      <c r="I22" s="79">
        <f>+J22/1.19</f>
        <v>126050420.16806723</v>
      </c>
      <c r="J22" s="79">
        <v>150000000</v>
      </c>
      <c r="K22" s="51" t="s">
        <v>26</v>
      </c>
      <c r="L22" s="69" t="s">
        <v>41</v>
      </c>
      <c r="O22"/>
      <c r="P22"/>
      <c r="Q22"/>
      <c r="R22"/>
      <c r="S22"/>
      <c r="T22"/>
      <c r="U22"/>
      <c r="V22"/>
      <c r="W22"/>
      <c r="X22"/>
    </row>
    <row r="23" spans="2:24" s="48" customFormat="1" ht="15" customHeight="1" x14ac:dyDescent="0.25">
      <c r="B23" s="96">
        <v>10</v>
      </c>
      <c r="C23" s="45" t="s">
        <v>36</v>
      </c>
      <c r="D23" s="46" t="s">
        <v>32</v>
      </c>
      <c r="E23" s="46" t="s">
        <v>37</v>
      </c>
      <c r="F23" s="51" t="s">
        <v>153</v>
      </c>
      <c r="G23" s="46">
        <v>1</v>
      </c>
      <c r="H23" s="51" t="s">
        <v>33</v>
      </c>
      <c r="I23" s="79">
        <f>+J23/1.19</f>
        <v>67226890.756302521</v>
      </c>
      <c r="J23" s="79">
        <v>80000000</v>
      </c>
      <c r="K23" s="51" t="s">
        <v>26</v>
      </c>
      <c r="L23" s="69" t="s">
        <v>41</v>
      </c>
      <c r="O23"/>
      <c r="P23"/>
      <c r="Q23"/>
      <c r="R23"/>
      <c r="S23"/>
      <c r="T23"/>
      <c r="U23"/>
      <c r="V23"/>
      <c r="W23"/>
      <c r="X23"/>
    </row>
    <row r="24" spans="2:24" s="48" customFormat="1" ht="15" customHeight="1" x14ac:dyDescent="0.25">
      <c r="B24" s="96">
        <v>11</v>
      </c>
      <c r="C24" s="45" t="s">
        <v>36</v>
      </c>
      <c r="D24" s="46" t="s">
        <v>32</v>
      </c>
      <c r="E24" s="46" t="s">
        <v>52</v>
      </c>
      <c r="F24" s="51" t="s">
        <v>147</v>
      </c>
      <c r="G24" s="46">
        <v>1</v>
      </c>
      <c r="H24" s="51" t="s">
        <v>43</v>
      </c>
      <c r="I24" s="79" t="s">
        <v>44</v>
      </c>
      <c r="J24" s="79" t="s">
        <v>44</v>
      </c>
      <c r="K24" s="51" t="s">
        <v>26</v>
      </c>
      <c r="L24" s="69" t="s">
        <v>41</v>
      </c>
      <c r="O24"/>
      <c r="P24"/>
      <c r="Q24"/>
      <c r="R24"/>
      <c r="S24"/>
      <c r="T24"/>
      <c r="U24"/>
      <c r="V24"/>
      <c r="W24"/>
      <c r="X24"/>
    </row>
    <row r="25" spans="2:24" s="48" customFormat="1" ht="15" customHeight="1" x14ac:dyDescent="0.25">
      <c r="B25" s="96">
        <v>12</v>
      </c>
      <c r="C25" s="45" t="s">
        <v>36</v>
      </c>
      <c r="D25" s="46" t="s">
        <v>32</v>
      </c>
      <c r="E25" s="62" t="s">
        <v>52</v>
      </c>
      <c r="F25" s="51" t="s">
        <v>154</v>
      </c>
      <c r="G25" s="46">
        <v>1</v>
      </c>
      <c r="H25" s="51" t="s">
        <v>33</v>
      </c>
      <c r="I25" s="79">
        <v>150000000</v>
      </c>
      <c r="J25" s="79">
        <f>+I25+(+I25*0.19)</f>
        <v>178500000</v>
      </c>
      <c r="K25" s="51" t="s">
        <v>26</v>
      </c>
      <c r="L25" s="69" t="s">
        <v>41</v>
      </c>
      <c r="O25"/>
      <c r="P25"/>
      <c r="Q25"/>
      <c r="R25"/>
      <c r="S25"/>
      <c r="T25"/>
      <c r="U25"/>
      <c r="V25"/>
      <c r="W25"/>
      <c r="X25"/>
    </row>
    <row r="26" spans="2:24" s="48" customFormat="1" ht="15" customHeight="1" x14ac:dyDescent="0.25">
      <c r="B26" s="96">
        <v>13</v>
      </c>
      <c r="C26" s="45" t="s">
        <v>36</v>
      </c>
      <c r="D26" s="46" t="s">
        <v>32</v>
      </c>
      <c r="E26" s="47" t="s">
        <v>52</v>
      </c>
      <c r="F26" s="51" t="s">
        <v>155</v>
      </c>
      <c r="G26" s="47">
        <v>1</v>
      </c>
      <c r="H26" s="50" t="s">
        <v>33</v>
      </c>
      <c r="I26" s="79">
        <v>42000000</v>
      </c>
      <c r="J26" s="79">
        <v>504000000</v>
      </c>
      <c r="K26" s="51" t="s">
        <v>26</v>
      </c>
      <c r="L26" s="69" t="s">
        <v>41</v>
      </c>
      <c r="O26"/>
      <c r="P26"/>
      <c r="Q26"/>
      <c r="R26"/>
      <c r="S26"/>
      <c r="T26"/>
      <c r="U26"/>
      <c r="V26"/>
      <c r="W26"/>
      <c r="X26"/>
    </row>
    <row r="27" spans="2:24" s="48" customFormat="1" ht="15" customHeight="1" x14ac:dyDescent="0.25">
      <c r="B27" s="96">
        <v>14</v>
      </c>
      <c r="C27" s="45" t="s">
        <v>36</v>
      </c>
      <c r="D27" s="46" t="s">
        <v>32</v>
      </c>
      <c r="E27" s="46" t="s">
        <v>48</v>
      </c>
      <c r="F27" s="51" t="s">
        <v>148</v>
      </c>
      <c r="G27" s="46">
        <v>1</v>
      </c>
      <c r="H27" s="51" t="s">
        <v>47</v>
      </c>
      <c r="I27" s="79">
        <v>190000000</v>
      </c>
      <c r="J27" s="79">
        <v>190000000</v>
      </c>
      <c r="K27" s="51" t="s">
        <v>26</v>
      </c>
      <c r="L27" s="69" t="s">
        <v>41</v>
      </c>
      <c r="O27"/>
      <c r="P27"/>
      <c r="Q27"/>
      <c r="R27"/>
      <c r="S27"/>
      <c r="T27"/>
      <c r="U27"/>
      <c r="V27"/>
      <c r="W27"/>
      <c r="X27"/>
    </row>
    <row r="28" spans="2:24" s="48" customFormat="1" ht="15" customHeight="1" x14ac:dyDescent="0.25">
      <c r="B28" s="96">
        <v>15</v>
      </c>
      <c r="C28" s="45" t="s">
        <v>36</v>
      </c>
      <c r="D28" s="46" t="s">
        <v>32</v>
      </c>
      <c r="E28" s="47" t="s">
        <v>55</v>
      </c>
      <c r="F28" s="51" t="s">
        <v>157</v>
      </c>
      <c r="G28" s="47">
        <v>1</v>
      </c>
      <c r="H28" s="50" t="s">
        <v>33</v>
      </c>
      <c r="I28" s="79">
        <f>124950000+34349254.8</f>
        <v>159299254.80000001</v>
      </c>
      <c r="J28" s="79">
        <f>124950000+343492548</f>
        <v>468442548</v>
      </c>
      <c r="K28" s="51" t="s">
        <v>26</v>
      </c>
      <c r="L28" s="69" t="s">
        <v>41</v>
      </c>
      <c r="O28"/>
      <c r="P28"/>
      <c r="Q28"/>
      <c r="R28"/>
      <c r="S28"/>
      <c r="T28"/>
      <c r="U28"/>
      <c r="V28"/>
      <c r="W28"/>
      <c r="X28"/>
    </row>
    <row r="29" spans="2:24" s="48" customFormat="1" ht="15" customHeight="1" x14ac:dyDescent="0.25">
      <c r="B29" s="96">
        <v>16</v>
      </c>
      <c r="C29" s="45" t="s">
        <v>36</v>
      </c>
      <c r="D29" s="46" t="s">
        <v>32</v>
      </c>
      <c r="E29" s="47" t="s">
        <v>55</v>
      </c>
      <c r="F29" s="51" t="s">
        <v>156</v>
      </c>
      <c r="G29" s="47">
        <v>1</v>
      </c>
      <c r="H29" s="50" t="s">
        <v>56</v>
      </c>
      <c r="I29" s="79">
        <v>104500000</v>
      </c>
      <c r="J29" s="79">
        <v>104500000</v>
      </c>
      <c r="K29" s="51" t="s">
        <v>26</v>
      </c>
      <c r="L29" s="69" t="s">
        <v>41</v>
      </c>
      <c r="O29"/>
      <c r="P29"/>
      <c r="Q29"/>
      <c r="R29"/>
      <c r="S29"/>
      <c r="T29"/>
      <c r="U29"/>
      <c r="V29"/>
      <c r="W29"/>
      <c r="X29"/>
    </row>
    <row r="30" spans="2:24" s="48" customFormat="1" ht="15" customHeight="1" x14ac:dyDescent="0.25">
      <c r="B30" s="96">
        <v>17</v>
      </c>
      <c r="C30" s="45" t="s">
        <v>36</v>
      </c>
      <c r="D30" s="46" t="s">
        <v>32</v>
      </c>
      <c r="E30" s="47" t="s">
        <v>55</v>
      </c>
      <c r="F30" s="51" t="s">
        <v>140</v>
      </c>
      <c r="G30" s="47">
        <v>4</v>
      </c>
      <c r="H30" s="50" t="s">
        <v>57</v>
      </c>
      <c r="I30" s="79">
        <f>54327000+16716000</f>
        <v>71043000</v>
      </c>
      <c r="J30" s="79">
        <f>108654000+33432000</f>
        <v>142086000</v>
      </c>
      <c r="K30" s="51" t="s">
        <v>26</v>
      </c>
      <c r="L30" s="69" t="s">
        <v>41</v>
      </c>
      <c r="O30"/>
      <c r="P30"/>
      <c r="Q30"/>
      <c r="R30"/>
      <c r="S30"/>
      <c r="T30"/>
      <c r="U30"/>
      <c r="V30"/>
      <c r="W30"/>
      <c r="X30"/>
    </row>
    <row r="31" spans="2:24" s="48" customFormat="1" ht="15" customHeight="1" x14ac:dyDescent="0.25">
      <c r="B31" s="96">
        <v>18</v>
      </c>
      <c r="C31" s="45" t="s">
        <v>36</v>
      </c>
      <c r="D31" s="46" t="s">
        <v>32</v>
      </c>
      <c r="E31" s="47" t="s">
        <v>55</v>
      </c>
      <c r="F31" s="51" t="s">
        <v>158</v>
      </c>
      <c r="G31" s="47">
        <v>1</v>
      </c>
      <c r="H31" s="50" t="s">
        <v>33</v>
      </c>
      <c r="I31" s="79">
        <v>750000000</v>
      </c>
      <c r="J31" s="79">
        <v>750000000</v>
      </c>
      <c r="K31" s="51" t="s">
        <v>26</v>
      </c>
      <c r="L31" s="69" t="s">
        <v>41</v>
      </c>
      <c r="O31"/>
      <c r="P31"/>
      <c r="Q31"/>
      <c r="R31"/>
      <c r="S31"/>
      <c r="T31"/>
      <c r="U31"/>
      <c r="V31"/>
      <c r="W31"/>
      <c r="X31"/>
    </row>
    <row r="32" spans="2:24" s="48" customFormat="1" ht="15" customHeight="1" x14ac:dyDescent="0.25">
      <c r="B32" s="96">
        <v>19</v>
      </c>
      <c r="C32" s="45" t="s">
        <v>36</v>
      </c>
      <c r="D32" s="46" t="s">
        <v>32</v>
      </c>
      <c r="E32" s="47" t="s">
        <v>55</v>
      </c>
      <c r="F32" s="51" t="s">
        <v>141</v>
      </c>
      <c r="G32" s="47">
        <v>1</v>
      </c>
      <c r="H32" s="50" t="s">
        <v>33</v>
      </c>
      <c r="I32" s="80">
        <v>113050000</v>
      </c>
      <c r="J32" s="80">
        <v>113050000</v>
      </c>
      <c r="K32" s="51" t="s">
        <v>26</v>
      </c>
      <c r="L32" s="69" t="s">
        <v>41</v>
      </c>
      <c r="O32"/>
      <c r="P32"/>
      <c r="Q32"/>
      <c r="R32"/>
      <c r="S32"/>
      <c r="T32"/>
      <c r="U32"/>
      <c r="V32"/>
      <c r="W32"/>
      <c r="X32"/>
    </row>
    <row r="33" spans="2:24" s="48" customFormat="1" ht="15" customHeight="1" x14ac:dyDescent="0.25">
      <c r="B33" s="96">
        <v>20</v>
      </c>
      <c r="C33" s="45" t="s">
        <v>36</v>
      </c>
      <c r="D33" s="46" t="s">
        <v>32</v>
      </c>
      <c r="E33" s="46" t="s">
        <v>58</v>
      </c>
      <c r="F33" s="51" t="s">
        <v>149</v>
      </c>
      <c r="G33" s="46">
        <v>1</v>
      </c>
      <c r="H33" s="51" t="s">
        <v>33</v>
      </c>
      <c r="I33" s="79">
        <f>J33/1.19</f>
        <v>290519685.71428573</v>
      </c>
      <c r="J33" s="79">
        <v>345718426</v>
      </c>
      <c r="K33" s="51" t="s">
        <v>26</v>
      </c>
      <c r="L33" s="69" t="s">
        <v>34</v>
      </c>
      <c r="O33"/>
      <c r="P33"/>
      <c r="Q33"/>
      <c r="R33"/>
      <c r="S33"/>
      <c r="T33"/>
      <c r="U33"/>
      <c r="V33"/>
      <c r="W33"/>
      <c r="X33"/>
    </row>
    <row r="34" spans="2:24" s="48" customFormat="1" ht="15" customHeight="1" x14ac:dyDescent="0.25">
      <c r="B34" s="96">
        <v>21</v>
      </c>
      <c r="C34" s="45" t="s">
        <v>36</v>
      </c>
      <c r="D34" s="47" t="s">
        <v>65</v>
      </c>
      <c r="E34" s="47" t="s">
        <v>50</v>
      </c>
      <c r="F34" s="51" t="s">
        <v>142</v>
      </c>
      <c r="G34" s="47">
        <v>400000</v>
      </c>
      <c r="H34" s="50" t="s">
        <v>51</v>
      </c>
      <c r="I34" s="79">
        <f>J34/G34/1.19</f>
        <v>4354.588235294118</v>
      </c>
      <c r="J34" s="79">
        <v>2072784000</v>
      </c>
      <c r="K34" s="51" t="s">
        <v>26</v>
      </c>
      <c r="L34" s="69" t="s">
        <v>41</v>
      </c>
      <c r="O34"/>
      <c r="P34"/>
      <c r="Q34"/>
      <c r="R34"/>
      <c r="S34"/>
      <c r="T34"/>
      <c r="U34"/>
      <c r="V34"/>
      <c r="W34"/>
      <c r="X34"/>
    </row>
    <row r="35" spans="2:24" s="48" customFormat="1" ht="15" customHeight="1" x14ac:dyDescent="0.25">
      <c r="B35" s="96">
        <v>22</v>
      </c>
      <c r="C35" s="45" t="s">
        <v>36</v>
      </c>
      <c r="D35" s="46" t="s">
        <v>32</v>
      </c>
      <c r="E35" s="47" t="s">
        <v>50</v>
      </c>
      <c r="F35" s="51" t="s">
        <v>143</v>
      </c>
      <c r="G35" s="47">
        <v>1</v>
      </c>
      <c r="H35" s="50" t="s">
        <v>56</v>
      </c>
      <c r="I35" s="79">
        <v>125499800</v>
      </c>
      <c r="J35" s="79">
        <v>125499800</v>
      </c>
      <c r="K35" s="51" t="s">
        <v>26</v>
      </c>
      <c r="L35" s="69" t="s">
        <v>41</v>
      </c>
      <c r="O35"/>
      <c r="P35"/>
      <c r="Q35"/>
      <c r="R35"/>
      <c r="S35"/>
      <c r="T35"/>
      <c r="U35"/>
      <c r="V35"/>
      <c r="W35"/>
      <c r="X35"/>
    </row>
    <row r="36" spans="2:24" s="48" customFormat="1" ht="15" customHeight="1" x14ac:dyDescent="0.25">
      <c r="B36" s="96">
        <v>23</v>
      </c>
      <c r="C36" s="45" t="s">
        <v>36</v>
      </c>
      <c r="D36" s="46" t="s">
        <v>32</v>
      </c>
      <c r="E36" s="47" t="s">
        <v>50</v>
      </c>
      <c r="F36" s="51" t="s">
        <v>144</v>
      </c>
      <c r="G36" s="47">
        <v>1</v>
      </c>
      <c r="H36" s="51" t="s">
        <v>54</v>
      </c>
      <c r="I36" s="79">
        <v>149616558</v>
      </c>
      <c r="J36" s="79">
        <v>149616558</v>
      </c>
      <c r="K36" s="51" t="s">
        <v>26</v>
      </c>
      <c r="L36" s="69" t="s">
        <v>41</v>
      </c>
      <c r="O36"/>
      <c r="P36"/>
      <c r="Q36"/>
      <c r="R36"/>
      <c r="S36"/>
      <c r="T36"/>
      <c r="U36"/>
      <c r="V36"/>
      <c r="W36"/>
      <c r="X36"/>
    </row>
    <row r="37" spans="2:24" s="48" customFormat="1" ht="15" customHeight="1" x14ac:dyDescent="0.25">
      <c r="B37" s="96">
        <v>24</v>
      </c>
      <c r="C37" s="45" t="s">
        <v>36</v>
      </c>
      <c r="D37" s="46" t="s">
        <v>32</v>
      </c>
      <c r="E37" s="47" t="s">
        <v>50</v>
      </c>
      <c r="F37" s="51" t="s">
        <v>145</v>
      </c>
      <c r="G37" s="47">
        <v>1</v>
      </c>
      <c r="H37" s="50" t="s">
        <v>33</v>
      </c>
      <c r="I37" s="80">
        <v>200000000</v>
      </c>
      <c r="J37" s="80">
        <v>200000000</v>
      </c>
      <c r="K37" s="51" t="s">
        <v>26</v>
      </c>
      <c r="L37" s="69" t="s">
        <v>41</v>
      </c>
      <c r="O37"/>
      <c r="P37"/>
      <c r="Q37"/>
      <c r="R37"/>
      <c r="S37"/>
      <c r="T37"/>
      <c r="U37"/>
      <c r="V37"/>
      <c r="W37"/>
      <c r="X37"/>
    </row>
    <row r="38" spans="2:24" s="48" customFormat="1" ht="15" customHeight="1" thickBot="1" x14ac:dyDescent="0.3">
      <c r="B38" s="89">
        <v>25</v>
      </c>
      <c r="C38" s="57" t="s">
        <v>36</v>
      </c>
      <c r="D38" s="58" t="s">
        <v>32</v>
      </c>
      <c r="E38" s="58" t="s">
        <v>59</v>
      </c>
      <c r="F38" s="59" t="s">
        <v>40</v>
      </c>
      <c r="G38" s="58">
        <v>1</v>
      </c>
      <c r="H38" s="59" t="s">
        <v>33</v>
      </c>
      <c r="I38" s="81">
        <v>104125047</v>
      </c>
      <c r="J38" s="81">
        <f>I38*1.19</f>
        <v>123908805.92999999</v>
      </c>
      <c r="K38" s="59" t="s">
        <v>26</v>
      </c>
      <c r="L38" s="70" t="s">
        <v>41</v>
      </c>
      <c r="O38"/>
      <c r="P38"/>
      <c r="Q38"/>
      <c r="R38"/>
      <c r="S38"/>
      <c r="T38"/>
      <c r="U38"/>
      <c r="V38"/>
      <c r="W38"/>
      <c r="X38"/>
    </row>
    <row r="39" spans="2:24" s="49" customFormat="1" ht="15" customHeight="1" x14ac:dyDescent="0.25">
      <c r="B39" s="67">
        <v>26</v>
      </c>
      <c r="C39" s="63" t="s">
        <v>60</v>
      </c>
      <c r="D39" s="60" t="s">
        <v>32</v>
      </c>
      <c r="E39" s="64" t="s">
        <v>96</v>
      </c>
      <c r="F39" s="66" t="s">
        <v>168</v>
      </c>
      <c r="G39" s="61" t="s">
        <v>97</v>
      </c>
      <c r="H39" s="65" t="s">
        <v>51</v>
      </c>
      <c r="I39" s="82">
        <v>1350</v>
      </c>
      <c r="J39" s="82">
        <v>2565000</v>
      </c>
      <c r="K39" s="66" t="s">
        <v>62</v>
      </c>
      <c r="L39" s="68" t="s">
        <v>41</v>
      </c>
      <c r="O39"/>
      <c r="P39"/>
      <c r="Q39"/>
      <c r="R39"/>
      <c r="S39"/>
      <c r="T39"/>
      <c r="U39"/>
      <c r="V39"/>
      <c r="W39"/>
      <c r="X39"/>
    </row>
    <row r="40" spans="2:24" s="49" customFormat="1" ht="15" customHeight="1" x14ac:dyDescent="0.25">
      <c r="B40" s="96">
        <v>27</v>
      </c>
      <c r="C40" s="47" t="s">
        <v>60</v>
      </c>
      <c r="D40" s="45" t="s">
        <v>32</v>
      </c>
      <c r="E40" s="52" t="s">
        <v>96</v>
      </c>
      <c r="F40" s="51" t="s">
        <v>99</v>
      </c>
      <c r="G40" s="46">
        <v>1</v>
      </c>
      <c r="H40" s="50" t="s">
        <v>33</v>
      </c>
      <c r="I40" s="80">
        <v>30826950</v>
      </c>
      <c r="J40" s="80">
        <v>30826950</v>
      </c>
      <c r="K40" s="51" t="s">
        <v>62</v>
      </c>
      <c r="L40" s="75" t="s">
        <v>41</v>
      </c>
      <c r="O40"/>
      <c r="P40"/>
      <c r="Q40"/>
      <c r="R40"/>
      <c r="S40"/>
      <c r="T40"/>
      <c r="U40"/>
      <c r="V40"/>
      <c r="W40"/>
      <c r="X40"/>
    </row>
    <row r="41" spans="2:24" s="49" customFormat="1" ht="15" customHeight="1" x14ac:dyDescent="0.25">
      <c r="B41" s="96">
        <v>28</v>
      </c>
      <c r="C41" s="47" t="s">
        <v>60</v>
      </c>
      <c r="D41" s="47" t="s">
        <v>32</v>
      </c>
      <c r="E41" s="53" t="s">
        <v>96</v>
      </c>
      <c r="F41" s="51" t="s">
        <v>111</v>
      </c>
      <c r="G41" s="47">
        <v>1</v>
      </c>
      <c r="H41" s="50" t="s">
        <v>33</v>
      </c>
      <c r="I41" s="83">
        <f>J41/1.19</f>
        <v>27845900.840336137</v>
      </c>
      <c r="J41" s="83">
        <v>33136622</v>
      </c>
      <c r="K41" s="51" t="s">
        <v>62</v>
      </c>
      <c r="L41" s="75" t="s">
        <v>41</v>
      </c>
      <c r="O41"/>
      <c r="P41"/>
      <c r="Q41"/>
      <c r="R41"/>
      <c r="S41"/>
      <c r="T41"/>
      <c r="U41"/>
      <c r="V41"/>
      <c r="W41"/>
      <c r="X41"/>
    </row>
    <row r="42" spans="2:24" s="49" customFormat="1" ht="15" customHeight="1" x14ac:dyDescent="0.25">
      <c r="B42" s="96">
        <v>29</v>
      </c>
      <c r="C42" s="45" t="s">
        <v>115</v>
      </c>
      <c r="D42" s="46" t="s">
        <v>32</v>
      </c>
      <c r="E42" s="52" t="s">
        <v>96</v>
      </c>
      <c r="F42" s="51" t="s">
        <v>172</v>
      </c>
      <c r="G42" s="46">
        <v>1</v>
      </c>
      <c r="H42" s="50" t="s">
        <v>33</v>
      </c>
      <c r="I42" s="79">
        <v>1500000</v>
      </c>
      <c r="J42" s="79">
        <v>1500000</v>
      </c>
      <c r="K42" s="51" t="s">
        <v>62</v>
      </c>
      <c r="L42" s="75" t="s">
        <v>41</v>
      </c>
      <c r="O42"/>
      <c r="P42"/>
      <c r="Q42"/>
      <c r="R42"/>
      <c r="S42"/>
      <c r="T42"/>
      <c r="U42"/>
      <c r="V42"/>
      <c r="W42"/>
      <c r="X42"/>
    </row>
    <row r="43" spans="2:24" s="49" customFormat="1" ht="15" customHeight="1" x14ac:dyDescent="0.25">
      <c r="B43" s="96">
        <v>30</v>
      </c>
      <c r="C43" s="45" t="s">
        <v>115</v>
      </c>
      <c r="D43" s="46" t="s">
        <v>32</v>
      </c>
      <c r="E43" s="54" t="s">
        <v>96</v>
      </c>
      <c r="F43" s="51" t="s">
        <v>123</v>
      </c>
      <c r="G43" s="46">
        <v>1</v>
      </c>
      <c r="H43" s="50" t="s">
        <v>33</v>
      </c>
      <c r="I43" s="79">
        <f>+J43/1.19</f>
        <v>2465000</v>
      </c>
      <c r="J43" s="79">
        <v>2933350</v>
      </c>
      <c r="K43" s="51" t="s">
        <v>62</v>
      </c>
      <c r="L43" s="75" t="s">
        <v>41</v>
      </c>
      <c r="O43"/>
      <c r="P43"/>
      <c r="Q43"/>
      <c r="R43"/>
      <c r="S43"/>
      <c r="T43"/>
      <c r="U43"/>
      <c r="V43"/>
      <c r="W43"/>
      <c r="X43"/>
    </row>
    <row r="44" spans="2:24" s="49" customFormat="1" ht="15" customHeight="1" x14ac:dyDescent="0.25">
      <c r="B44" s="96">
        <v>31</v>
      </c>
      <c r="C44" s="45" t="s">
        <v>115</v>
      </c>
      <c r="D44" s="46" t="s">
        <v>32</v>
      </c>
      <c r="E44" s="54" t="s">
        <v>96</v>
      </c>
      <c r="F44" s="51" t="s">
        <v>173</v>
      </c>
      <c r="G44" s="46">
        <v>1</v>
      </c>
      <c r="H44" s="50" t="s">
        <v>33</v>
      </c>
      <c r="I44" s="79">
        <v>4980000</v>
      </c>
      <c r="J44" s="79">
        <v>4980000</v>
      </c>
      <c r="K44" s="51" t="s">
        <v>62</v>
      </c>
      <c r="L44" s="75" t="s">
        <v>41</v>
      </c>
      <c r="O44"/>
      <c r="P44"/>
      <c r="Q44"/>
      <c r="R44"/>
      <c r="S44"/>
      <c r="T44"/>
      <c r="U44"/>
      <c r="V44"/>
      <c r="W44"/>
      <c r="X44"/>
    </row>
    <row r="45" spans="2:24" s="49" customFormat="1" ht="15" customHeight="1" x14ac:dyDescent="0.25">
      <c r="B45" s="96">
        <v>32</v>
      </c>
      <c r="C45" s="45" t="s">
        <v>115</v>
      </c>
      <c r="D45" s="46" t="s">
        <v>32</v>
      </c>
      <c r="E45" s="52" t="s">
        <v>46</v>
      </c>
      <c r="F45" s="51" t="s">
        <v>119</v>
      </c>
      <c r="G45" s="46">
        <v>20</v>
      </c>
      <c r="H45" s="50" t="s">
        <v>51</v>
      </c>
      <c r="I45" s="79">
        <f>20*(220000*5.3%)</f>
        <v>233200</v>
      </c>
      <c r="J45" s="79">
        <f>+I45*20</f>
        <v>4664000</v>
      </c>
      <c r="K45" s="51" t="s">
        <v>62</v>
      </c>
      <c r="L45" s="75" t="s">
        <v>41</v>
      </c>
      <c r="O45"/>
      <c r="P45"/>
      <c r="Q45"/>
      <c r="R45"/>
      <c r="S45"/>
      <c r="T45"/>
      <c r="U45"/>
      <c r="V45"/>
      <c r="W45"/>
      <c r="X45"/>
    </row>
    <row r="46" spans="2:24" s="49" customFormat="1" ht="15" customHeight="1" x14ac:dyDescent="0.25">
      <c r="B46" s="96">
        <v>33</v>
      </c>
      <c r="C46" s="45" t="s">
        <v>60</v>
      </c>
      <c r="D46" s="44" t="s">
        <v>32</v>
      </c>
      <c r="E46" s="53" t="s">
        <v>37</v>
      </c>
      <c r="F46" s="51" t="s">
        <v>61</v>
      </c>
      <c r="G46" s="47">
        <v>1</v>
      </c>
      <c r="H46" s="50" t="s">
        <v>54</v>
      </c>
      <c r="I46" s="83">
        <v>49686351.583868995</v>
      </c>
      <c r="J46" s="83">
        <v>49686351.583868995</v>
      </c>
      <c r="K46" s="51" t="s">
        <v>62</v>
      </c>
      <c r="L46" s="75" t="s">
        <v>41</v>
      </c>
      <c r="O46"/>
      <c r="P46"/>
      <c r="Q46"/>
      <c r="R46"/>
      <c r="S46"/>
      <c r="T46"/>
      <c r="U46"/>
      <c r="V46"/>
      <c r="W46"/>
      <c r="X46"/>
    </row>
    <row r="47" spans="2:24" s="49" customFormat="1" ht="15" customHeight="1" x14ac:dyDescent="0.25">
      <c r="B47" s="96">
        <v>34</v>
      </c>
      <c r="C47" s="47" t="s">
        <v>60</v>
      </c>
      <c r="D47" s="45" t="s">
        <v>32</v>
      </c>
      <c r="E47" s="52" t="s">
        <v>37</v>
      </c>
      <c r="F47" s="51" t="s">
        <v>98</v>
      </c>
      <c r="G47" s="46">
        <v>1</v>
      </c>
      <c r="H47" s="50" t="s">
        <v>33</v>
      </c>
      <c r="I47" s="80">
        <v>29487296</v>
      </c>
      <c r="J47" s="80">
        <v>29487296</v>
      </c>
      <c r="K47" s="51" t="s">
        <v>62</v>
      </c>
      <c r="L47" s="75" t="s">
        <v>41</v>
      </c>
      <c r="O47"/>
      <c r="P47"/>
      <c r="Q47"/>
      <c r="R47"/>
      <c r="S47"/>
      <c r="T47"/>
      <c r="U47"/>
      <c r="V47"/>
      <c r="W47"/>
      <c r="X47"/>
    </row>
    <row r="48" spans="2:24" s="49" customFormat="1" ht="15" customHeight="1" x14ac:dyDescent="0.25">
      <c r="B48" s="96">
        <v>35</v>
      </c>
      <c r="C48" s="47" t="s">
        <v>60</v>
      </c>
      <c r="D48" s="47" t="s">
        <v>32</v>
      </c>
      <c r="E48" s="53" t="s">
        <v>37</v>
      </c>
      <c r="F48" s="51" t="s">
        <v>109</v>
      </c>
      <c r="G48" s="47">
        <v>1</v>
      </c>
      <c r="H48" s="50" t="s">
        <v>33</v>
      </c>
      <c r="I48" s="83">
        <f>J48/1.19</f>
        <v>10815126.050420169</v>
      </c>
      <c r="J48" s="83">
        <v>12870000</v>
      </c>
      <c r="K48" s="51" t="s">
        <v>62</v>
      </c>
      <c r="L48" s="75" t="s">
        <v>41</v>
      </c>
      <c r="O48"/>
      <c r="P48"/>
      <c r="Q48"/>
      <c r="R48"/>
      <c r="S48"/>
      <c r="T48"/>
      <c r="U48"/>
      <c r="V48"/>
      <c r="W48"/>
      <c r="X48"/>
    </row>
    <row r="49" spans="2:24" s="49" customFormat="1" ht="15" customHeight="1" x14ac:dyDescent="0.25">
      <c r="B49" s="96">
        <v>36</v>
      </c>
      <c r="C49" s="45" t="s">
        <v>115</v>
      </c>
      <c r="D49" s="46" t="s">
        <v>32</v>
      </c>
      <c r="E49" s="53" t="s">
        <v>37</v>
      </c>
      <c r="F49" s="76" t="s">
        <v>137</v>
      </c>
      <c r="G49" s="47">
        <v>1</v>
      </c>
      <c r="H49" s="50" t="s">
        <v>33</v>
      </c>
      <c r="I49" s="84">
        <v>3240000</v>
      </c>
      <c r="J49" s="83">
        <v>4000000</v>
      </c>
      <c r="K49" s="51" t="s">
        <v>62</v>
      </c>
      <c r="L49" s="75" t="s">
        <v>41</v>
      </c>
      <c r="O49"/>
      <c r="P49"/>
      <c r="Q49"/>
      <c r="R49"/>
      <c r="S49"/>
      <c r="T49"/>
      <c r="U49"/>
      <c r="V49"/>
      <c r="W49"/>
      <c r="X49"/>
    </row>
    <row r="50" spans="2:24" s="49" customFormat="1" ht="15" customHeight="1" x14ac:dyDescent="0.25">
      <c r="B50" s="96">
        <v>37</v>
      </c>
      <c r="C50" s="55" t="s">
        <v>60</v>
      </c>
      <c r="D50" s="55" t="s">
        <v>32</v>
      </c>
      <c r="E50" s="54" t="s">
        <v>114</v>
      </c>
      <c r="F50" s="77" t="s">
        <v>160</v>
      </c>
      <c r="G50" s="47">
        <v>1</v>
      </c>
      <c r="H50" s="50" t="s">
        <v>33</v>
      </c>
      <c r="I50" s="85">
        <v>18060000</v>
      </c>
      <c r="J50" s="85">
        <f>+I50*1.19</f>
        <v>21491400</v>
      </c>
      <c r="K50" s="51" t="s">
        <v>62</v>
      </c>
      <c r="L50" s="75" t="s">
        <v>41</v>
      </c>
      <c r="O50"/>
      <c r="P50"/>
      <c r="Q50"/>
      <c r="R50"/>
      <c r="S50"/>
      <c r="T50"/>
      <c r="U50"/>
      <c r="V50"/>
      <c r="W50"/>
      <c r="X50"/>
    </row>
    <row r="51" spans="2:24" s="49" customFormat="1" ht="15" customHeight="1" x14ac:dyDescent="0.25">
      <c r="B51" s="96">
        <v>38</v>
      </c>
      <c r="C51" s="45" t="s">
        <v>115</v>
      </c>
      <c r="D51" s="46" t="s">
        <v>32</v>
      </c>
      <c r="E51" s="53" t="s">
        <v>114</v>
      </c>
      <c r="F51" s="76" t="s">
        <v>175</v>
      </c>
      <c r="G51" s="47">
        <v>1</v>
      </c>
      <c r="H51" s="50" t="s">
        <v>33</v>
      </c>
      <c r="I51" s="84">
        <v>32400000</v>
      </c>
      <c r="J51" s="83">
        <v>40000000</v>
      </c>
      <c r="K51" s="51" t="s">
        <v>62</v>
      </c>
      <c r="L51" s="75" t="s">
        <v>41</v>
      </c>
      <c r="O51"/>
      <c r="P51"/>
      <c r="Q51"/>
      <c r="R51"/>
      <c r="S51"/>
      <c r="T51"/>
      <c r="U51"/>
      <c r="V51"/>
      <c r="W51"/>
      <c r="X51"/>
    </row>
    <row r="52" spans="2:24" s="49" customFormat="1" ht="15" customHeight="1" x14ac:dyDescent="0.25">
      <c r="B52" s="96">
        <v>39</v>
      </c>
      <c r="C52" s="45" t="s">
        <v>115</v>
      </c>
      <c r="D52" s="46" t="s">
        <v>32</v>
      </c>
      <c r="E52" s="53" t="s">
        <v>114</v>
      </c>
      <c r="F52" s="76" t="s">
        <v>132</v>
      </c>
      <c r="G52" s="47">
        <v>1</v>
      </c>
      <c r="H52" s="50" t="s">
        <v>33</v>
      </c>
      <c r="I52" s="79">
        <v>23328000</v>
      </c>
      <c r="J52" s="80">
        <v>28800000</v>
      </c>
      <c r="K52" s="51" t="s">
        <v>62</v>
      </c>
      <c r="L52" s="75" t="s">
        <v>41</v>
      </c>
      <c r="O52"/>
      <c r="P52"/>
      <c r="Q52"/>
      <c r="R52"/>
      <c r="S52"/>
      <c r="T52"/>
      <c r="U52"/>
      <c r="V52"/>
      <c r="W52"/>
      <c r="X52"/>
    </row>
    <row r="53" spans="2:24" s="49" customFormat="1" ht="15" customHeight="1" x14ac:dyDescent="0.25">
      <c r="B53" s="96">
        <v>40</v>
      </c>
      <c r="C53" s="45" t="s">
        <v>115</v>
      </c>
      <c r="D53" s="46" t="s">
        <v>32</v>
      </c>
      <c r="E53" s="53" t="s">
        <v>114</v>
      </c>
      <c r="F53" s="76" t="s">
        <v>136</v>
      </c>
      <c r="G53" s="47">
        <v>1</v>
      </c>
      <c r="H53" s="50" t="s">
        <v>33</v>
      </c>
      <c r="I53" s="79">
        <v>51840000</v>
      </c>
      <c r="J53" s="80">
        <v>64000000</v>
      </c>
      <c r="K53" s="51" t="s">
        <v>62</v>
      </c>
      <c r="L53" s="75" t="s">
        <v>41</v>
      </c>
      <c r="O53"/>
      <c r="P53"/>
      <c r="Q53"/>
      <c r="R53"/>
      <c r="S53"/>
      <c r="T53"/>
      <c r="U53"/>
      <c r="V53"/>
      <c r="W53"/>
      <c r="X53"/>
    </row>
    <row r="54" spans="2:24" s="49" customFormat="1" ht="15" customHeight="1" x14ac:dyDescent="0.25">
      <c r="B54" s="96">
        <v>41</v>
      </c>
      <c r="C54" s="45" t="s">
        <v>115</v>
      </c>
      <c r="D54" s="46" t="s">
        <v>32</v>
      </c>
      <c r="E54" s="53" t="s">
        <v>114</v>
      </c>
      <c r="F54" s="76" t="s">
        <v>177</v>
      </c>
      <c r="G54" s="47">
        <v>6</v>
      </c>
      <c r="H54" s="50" t="s">
        <v>57</v>
      </c>
      <c r="I54" s="79">
        <v>22982400</v>
      </c>
      <c r="J54" s="80">
        <v>27349056</v>
      </c>
      <c r="K54" s="51" t="s">
        <v>62</v>
      </c>
      <c r="L54" s="75" t="s">
        <v>178</v>
      </c>
      <c r="O54"/>
      <c r="P54"/>
      <c r="Q54"/>
      <c r="R54"/>
      <c r="S54"/>
      <c r="T54"/>
      <c r="U54"/>
      <c r="V54"/>
      <c r="W54"/>
      <c r="X54"/>
    </row>
    <row r="55" spans="2:24" s="49" customFormat="1" ht="15" customHeight="1" x14ac:dyDescent="0.25">
      <c r="B55" s="96">
        <v>42</v>
      </c>
      <c r="C55" s="45" t="s">
        <v>60</v>
      </c>
      <c r="D55" s="44" t="s">
        <v>32</v>
      </c>
      <c r="E55" s="53" t="s">
        <v>52</v>
      </c>
      <c r="F55" s="51" t="s">
        <v>63</v>
      </c>
      <c r="G55" s="47">
        <v>1</v>
      </c>
      <c r="H55" s="50" t="s">
        <v>57</v>
      </c>
      <c r="I55" s="80">
        <v>22278970</v>
      </c>
      <c r="J55" s="80">
        <v>22278970</v>
      </c>
      <c r="K55" s="51" t="s">
        <v>62</v>
      </c>
      <c r="L55" s="75" t="s">
        <v>41</v>
      </c>
      <c r="O55"/>
      <c r="P55"/>
      <c r="Q55"/>
      <c r="R55"/>
      <c r="S55"/>
      <c r="T55"/>
      <c r="U55"/>
      <c r="V55"/>
      <c r="W55"/>
      <c r="X55"/>
    </row>
    <row r="56" spans="2:24" s="49" customFormat="1" ht="15" customHeight="1" x14ac:dyDescent="0.25">
      <c r="B56" s="96">
        <v>43</v>
      </c>
      <c r="C56" s="45" t="s">
        <v>60</v>
      </c>
      <c r="D56" s="44" t="s">
        <v>32</v>
      </c>
      <c r="E56" s="53" t="s">
        <v>52</v>
      </c>
      <c r="F56" s="51" t="s">
        <v>64</v>
      </c>
      <c r="G56" s="47">
        <v>1</v>
      </c>
      <c r="H56" s="50" t="s">
        <v>57</v>
      </c>
      <c r="I56" s="80">
        <v>15000000</v>
      </c>
      <c r="J56" s="80">
        <v>15000000</v>
      </c>
      <c r="K56" s="51" t="s">
        <v>62</v>
      </c>
      <c r="L56" s="75" t="s">
        <v>41</v>
      </c>
      <c r="O56"/>
      <c r="P56"/>
      <c r="Q56"/>
      <c r="R56"/>
      <c r="S56"/>
      <c r="T56"/>
      <c r="U56"/>
      <c r="V56"/>
      <c r="W56"/>
      <c r="X56"/>
    </row>
    <row r="57" spans="2:24" s="49" customFormat="1" ht="15" customHeight="1" x14ac:dyDescent="0.25">
      <c r="B57" s="96">
        <v>44</v>
      </c>
      <c r="C57" s="45" t="s">
        <v>60</v>
      </c>
      <c r="D57" s="44" t="s">
        <v>65</v>
      </c>
      <c r="E57" s="53" t="s">
        <v>52</v>
      </c>
      <c r="F57" s="51" t="s">
        <v>66</v>
      </c>
      <c r="G57" s="47">
        <v>1</v>
      </c>
      <c r="H57" s="50" t="s">
        <v>57</v>
      </c>
      <c r="I57" s="80">
        <v>10499000</v>
      </c>
      <c r="J57" s="80">
        <v>10499000</v>
      </c>
      <c r="K57" s="51" t="s">
        <v>62</v>
      </c>
      <c r="L57" s="75" t="s">
        <v>41</v>
      </c>
      <c r="O57"/>
      <c r="P57"/>
      <c r="Q57"/>
      <c r="R57"/>
      <c r="S57"/>
      <c r="T57"/>
      <c r="U57"/>
      <c r="V57"/>
      <c r="W57"/>
      <c r="X57"/>
    </row>
    <row r="58" spans="2:24" s="49" customFormat="1" ht="15" customHeight="1" x14ac:dyDescent="0.25">
      <c r="B58" s="96">
        <v>45</v>
      </c>
      <c r="C58" s="45" t="s">
        <v>60</v>
      </c>
      <c r="D58" s="44" t="s">
        <v>32</v>
      </c>
      <c r="E58" s="53" t="s">
        <v>52</v>
      </c>
      <c r="F58" s="51" t="s">
        <v>67</v>
      </c>
      <c r="G58" s="47">
        <v>1</v>
      </c>
      <c r="H58" s="50" t="s">
        <v>33</v>
      </c>
      <c r="I58" s="80">
        <v>7650807.3719999976</v>
      </c>
      <c r="J58" s="86">
        <v>7650807.3719999976</v>
      </c>
      <c r="K58" s="51" t="s">
        <v>62</v>
      </c>
      <c r="L58" s="75" t="s">
        <v>41</v>
      </c>
      <c r="O58"/>
      <c r="P58"/>
      <c r="Q58"/>
      <c r="R58"/>
      <c r="S58"/>
      <c r="T58"/>
      <c r="U58"/>
      <c r="V58"/>
      <c r="W58"/>
      <c r="X58"/>
    </row>
    <row r="59" spans="2:24" s="49" customFormat="1" ht="15" customHeight="1" x14ac:dyDescent="0.25">
      <c r="B59" s="96">
        <v>46</v>
      </c>
      <c r="C59" s="45" t="s">
        <v>60</v>
      </c>
      <c r="D59" s="44" t="s">
        <v>32</v>
      </c>
      <c r="E59" s="53" t="s">
        <v>52</v>
      </c>
      <c r="F59" s="51" t="s">
        <v>68</v>
      </c>
      <c r="G59" s="47">
        <v>2</v>
      </c>
      <c r="H59" s="50" t="s">
        <v>54</v>
      </c>
      <c r="I59" s="80">
        <v>8867582.5</v>
      </c>
      <c r="J59" s="80">
        <v>17735165</v>
      </c>
      <c r="K59" s="51" t="s">
        <v>62</v>
      </c>
      <c r="L59" s="75" t="s">
        <v>41</v>
      </c>
      <c r="O59"/>
      <c r="P59"/>
      <c r="Q59"/>
      <c r="R59"/>
      <c r="S59"/>
      <c r="T59"/>
      <c r="U59"/>
      <c r="V59"/>
      <c r="W59"/>
      <c r="X59"/>
    </row>
    <row r="60" spans="2:24" s="49" customFormat="1" ht="15" customHeight="1" x14ac:dyDescent="0.25">
      <c r="B60" s="96">
        <v>47</v>
      </c>
      <c r="C60" s="45" t="s">
        <v>60</v>
      </c>
      <c r="D60" s="44" t="s">
        <v>32</v>
      </c>
      <c r="E60" s="53" t="s">
        <v>52</v>
      </c>
      <c r="F60" s="51" t="s">
        <v>69</v>
      </c>
      <c r="G60" s="47">
        <v>1</v>
      </c>
      <c r="H60" s="50" t="s">
        <v>57</v>
      </c>
      <c r="I60" s="80">
        <v>60000000</v>
      </c>
      <c r="J60" s="80">
        <v>60000000</v>
      </c>
      <c r="K60" s="51" t="s">
        <v>62</v>
      </c>
      <c r="L60" s="75" t="s">
        <v>41</v>
      </c>
      <c r="O60"/>
      <c r="P60"/>
      <c r="Q60"/>
      <c r="R60"/>
      <c r="S60"/>
      <c r="T60"/>
      <c r="U60"/>
      <c r="V60"/>
      <c r="W60"/>
      <c r="X60"/>
    </row>
    <row r="61" spans="2:24" s="49" customFormat="1" ht="15" customHeight="1" x14ac:dyDescent="0.25">
      <c r="B61" s="96">
        <v>48</v>
      </c>
      <c r="C61" s="45" t="s">
        <v>60</v>
      </c>
      <c r="D61" s="44" t="s">
        <v>32</v>
      </c>
      <c r="E61" s="53" t="s">
        <v>52</v>
      </c>
      <c r="F61" s="51" t="s">
        <v>70</v>
      </c>
      <c r="G61" s="47">
        <v>1</v>
      </c>
      <c r="H61" s="50" t="s">
        <v>33</v>
      </c>
      <c r="I61" s="80">
        <v>6000000</v>
      </c>
      <c r="J61" s="80">
        <v>6000000</v>
      </c>
      <c r="K61" s="51" t="s">
        <v>62</v>
      </c>
      <c r="L61" s="75" t="s">
        <v>41</v>
      </c>
      <c r="O61"/>
      <c r="P61"/>
      <c r="Q61"/>
      <c r="R61"/>
      <c r="S61"/>
      <c r="T61"/>
      <c r="U61"/>
      <c r="V61"/>
      <c r="W61"/>
      <c r="X61"/>
    </row>
    <row r="62" spans="2:24" s="49" customFormat="1" ht="15" customHeight="1" x14ac:dyDescent="0.25">
      <c r="B62" s="96">
        <v>49</v>
      </c>
      <c r="C62" s="45" t="s">
        <v>60</v>
      </c>
      <c r="D62" s="44" t="s">
        <v>32</v>
      </c>
      <c r="E62" s="53" t="s">
        <v>52</v>
      </c>
      <c r="F62" s="51" t="s">
        <v>71</v>
      </c>
      <c r="G62" s="47">
        <v>1</v>
      </c>
      <c r="H62" s="50" t="s">
        <v>33</v>
      </c>
      <c r="I62" s="80">
        <v>12000000</v>
      </c>
      <c r="J62" s="80">
        <v>12000000</v>
      </c>
      <c r="K62" s="51" t="s">
        <v>62</v>
      </c>
      <c r="L62" s="75" t="s">
        <v>41</v>
      </c>
      <c r="O62"/>
      <c r="P62"/>
      <c r="Q62"/>
      <c r="R62"/>
      <c r="S62"/>
      <c r="T62"/>
      <c r="U62"/>
      <c r="V62"/>
      <c r="W62"/>
      <c r="X62"/>
    </row>
    <row r="63" spans="2:24" s="49" customFormat="1" ht="15" customHeight="1" x14ac:dyDescent="0.25">
      <c r="B63" s="96">
        <v>50</v>
      </c>
      <c r="C63" s="47" t="s">
        <v>60</v>
      </c>
      <c r="D63" s="45" t="s">
        <v>32</v>
      </c>
      <c r="E63" s="52" t="s">
        <v>52</v>
      </c>
      <c r="F63" s="51" t="s">
        <v>171</v>
      </c>
      <c r="G63" s="46">
        <v>1</v>
      </c>
      <c r="H63" s="50" t="s">
        <v>33</v>
      </c>
      <c r="I63" s="80">
        <v>22657600</v>
      </c>
      <c r="J63" s="80">
        <v>22657600</v>
      </c>
      <c r="K63" s="51" t="s">
        <v>62</v>
      </c>
      <c r="L63" s="75" t="s">
        <v>41</v>
      </c>
      <c r="O63"/>
      <c r="P63"/>
      <c r="Q63"/>
      <c r="R63"/>
      <c r="S63"/>
      <c r="T63"/>
      <c r="U63"/>
      <c r="V63"/>
      <c r="W63"/>
      <c r="X63"/>
    </row>
    <row r="64" spans="2:24" s="49" customFormat="1" ht="15" customHeight="1" x14ac:dyDescent="0.25">
      <c r="B64" s="96">
        <v>51</v>
      </c>
      <c r="C64" s="45" t="s">
        <v>115</v>
      </c>
      <c r="D64" s="44" t="s">
        <v>65</v>
      </c>
      <c r="E64" s="53" t="s">
        <v>52</v>
      </c>
      <c r="F64" s="76" t="s">
        <v>163</v>
      </c>
      <c r="G64" s="47">
        <v>1</v>
      </c>
      <c r="H64" s="56" t="s">
        <v>51</v>
      </c>
      <c r="I64" s="79">
        <v>48600000</v>
      </c>
      <c r="J64" s="80">
        <v>60000000</v>
      </c>
      <c r="K64" s="51" t="s">
        <v>62</v>
      </c>
      <c r="L64" s="75" t="s">
        <v>41</v>
      </c>
      <c r="O64"/>
      <c r="P64"/>
      <c r="Q64"/>
      <c r="R64"/>
      <c r="S64"/>
      <c r="T64"/>
      <c r="U64"/>
      <c r="V64"/>
      <c r="W64"/>
      <c r="X64"/>
    </row>
    <row r="65" spans="2:24" s="49" customFormat="1" ht="15" customHeight="1" x14ac:dyDescent="0.25">
      <c r="B65" s="96">
        <v>52</v>
      </c>
      <c r="C65" s="45" t="s">
        <v>115</v>
      </c>
      <c r="D65" s="44" t="s">
        <v>65</v>
      </c>
      <c r="E65" s="53" t="s">
        <v>52</v>
      </c>
      <c r="F65" s="76" t="s">
        <v>165</v>
      </c>
      <c r="G65" s="47">
        <v>1</v>
      </c>
      <c r="H65" s="56" t="s">
        <v>51</v>
      </c>
      <c r="I65" s="79">
        <v>16200000</v>
      </c>
      <c r="J65" s="80">
        <v>20000000</v>
      </c>
      <c r="K65" s="51" t="s">
        <v>62</v>
      </c>
      <c r="L65" s="75" t="s">
        <v>41</v>
      </c>
      <c r="O65"/>
      <c r="P65"/>
      <c r="Q65"/>
      <c r="R65"/>
      <c r="S65"/>
      <c r="T65"/>
      <c r="U65"/>
      <c r="V65"/>
      <c r="W65"/>
      <c r="X65"/>
    </row>
    <row r="66" spans="2:24" s="49" customFormat="1" ht="15" customHeight="1" x14ac:dyDescent="0.25">
      <c r="B66" s="96">
        <v>53</v>
      </c>
      <c r="C66" s="47" t="s">
        <v>60</v>
      </c>
      <c r="D66" s="47" t="s">
        <v>32</v>
      </c>
      <c r="E66" s="53" t="s">
        <v>48</v>
      </c>
      <c r="F66" s="51" t="s">
        <v>113</v>
      </c>
      <c r="G66" s="47">
        <v>1</v>
      </c>
      <c r="H66" s="50" t="s">
        <v>33</v>
      </c>
      <c r="I66" s="80">
        <f>J66/1.19</f>
        <v>4270968.0672268914</v>
      </c>
      <c r="J66" s="80">
        <v>5082452</v>
      </c>
      <c r="K66" s="51" t="s">
        <v>62</v>
      </c>
      <c r="L66" s="75" t="s">
        <v>41</v>
      </c>
      <c r="O66"/>
      <c r="P66"/>
      <c r="Q66"/>
      <c r="R66"/>
      <c r="S66"/>
      <c r="T66"/>
      <c r="U66"/>
      <c r="V66"/>
      <c r="W66"/>
      <c r="X66"/>
    </row>
    <row r="67" spans="2:24" s="49" customFormat="1" ht="15" customHeight="1" x14ac:dyDescent="0.25">
      <c r="B67" s="96">
        <v>54</v>
      </c>
      <c r="C67" s="45" t="s">
        <v>115</v>
      </c>
      <c r="D67" s="46" t="s">
        <v>32</v>
      </c>
      <c r="E67" s="52" t="s">
        <v>48</v>
      </c>
      <c r="F67" s="51" t="s">
        <v>116</v>
      </c>
      <c r="G67" s="46" t="s">
        <v>117</v>
      </c>
      <c r="H67" s="56" t="s">
        <v>118</v>
      </c>
      <c r="I67" s="79">
        <f>7157850+826400</f>
        <v>7984250</v>
      </c>
      <c r="J67" s="79">
        <f>+I67+1517007</f>
        <v>9501257</v>
      </c>
      <c r="K67" s="51" t="s">
        <v>62</v>
      </c>
      <c r="L67" s="75" t="s">
        <v>41</v>
      </c>
      <c r="O67"/>
      <c r="P67"/>
      <c r="Q67"/>
      <c r="R67"/>
      <c r="S67"/>
      <c r="T67"/>
      <c r="U67"/>
      <c r="V67"/>
      <c r="W67"/>
      <c r="X67"/>
    </row>
    <row r="68" spans="2:24" s="49" customFormat="1" ht="15" customHeight="1" x14ac:dyDescent="0.25">
      <c r="B68" s="96">
        <v>55</v>
      </c>
      <c r="C68" s="45" t="s">
        <v>115</v>
      </c>
      <c r="D68" s="46" t="s">
        <v>32</v>
      </c>
      <c r="E68" s="52" t="s">
        <v>48</v>
      </c>
      <c r="F68" s="51" t="s">
        <v>120</v>
      </c>
      <c r="G68" s="46">
        <v>30</v>
      </c>
      <c r="H68" s="56" t="s">
        <v>118</v>
      </c>
      <c r="I68" s="79">
        <f>560000*15</f>
        <v>8400000</v>
      </c>
      <c r="J68" s="79">
        <f>+I68+1517007</f>
        <v>9917007</v>
      </c>
      <c r="K68" s="51" t="s">
        <v>62</v>
      </c>
      <c r="L68" s="75" t="s">
        <v>41</v>
      </c>
      <c r="O68"/>
      <c r="P68"/>
      <c r="Q68"/>
      <c r="R68"/>
      <c r="S68"/>
      <c r="T68"/>
      <c r="U68"/>
      <c r="V68"/>
      <c r="W68"/>
      <c r="X68"/>
    </row>
    <row r="69" spans="2:24" s="49" customFormat="1" ht="15" customHeight="1" x14ac:dyDescent="0.25">
      <c r="B69" s="96">
        <v>56</v>
      </c>
      <c r="C69" s="45" t="s">
        <v>115</v>
      </c>
      <c r="D69" s="44" t="s">
        <v>65</v>
      </c>
      <c r="E69" s="53" t="s">
        <v>48</v>
      </c>
      <c r="F69" s="76" t="s">
        <v>166</v>
      </c>
      <c r="G69" s="47">
        <v>1</v>
      </c>
      <c r="H69" s="56" t="s">
        <v>51</v>
      </c>
      <c r="I69" s="79">
        <v>11340000</v>
      </c>
      <c r="J69" s="80">
        <v>14000000</v>
      </c>
      <c r="K69" s="51" t="s">
        <v>62</v>
      </c>
      <c r="L69" s="75" t="s">
        <v>41</v>
      </c>
      <c r="O69"/>
      <c r="P69"/>
      <c r="Q69"/>
      <c r="R69"/>
      <c r="S69"/>
      <c r="T69"/>
      <c r="U69"/>
      <c r="V69"/>
      <c r="W69"/>
      <c r="X69"/>
    </row>
    <row r="70" spans="2:24" s="49" customFormat="1" ht="15" customHeight="1" x14ac:dyDescent="0.25">
      <c r="B70" s="96">
        <v>57</v>
      </c>
      <c r="C70" s="45" t="s">
        <v>60</v>
      </c>
      <c r="D70" s="44" t="s">
        <v>32</v>
      </c>
      <c r="E70" s="53" t="s">
        <v>72</v>
      </c>
      <c r="F70" s="51" t="s">
        <v>167</v>
      </c>
      <c r="G70" s="47">
        <v>1</v>
      </c>
      <c r="H70" s="50" t="s">
        <v>33</v>
      </c>
      <c r="I70" s="80">
        <v>22300443.729719996</v>
      </c>
      <c r="J70" s="80">
        <v>22300443.729719996</v>
      </c>
      <c r="K70" s="51" t="s">
        <v>62</v>
      </c>
      <c r="L70" s="75" t="s">
        <v>41</v>
      </c>
      <c r="O70"/>
      <c r="P70"/>
      <c r="Q70"/>
      <c r="R70"/>
      <c r="S70"/>
      <c r="T70"/>
      <c r="U70"/>
      <c r="V70"/>
      <c r="W70"/>
      <c r="X70"/>
    </row>
    <row r="71" spans="2:24" s="49" customFormat="1" ht="15" customHeight="1" x14ac:dyDescent="0.25">
      <c r="B71" s="96">
        <v>58</v>
      </c>
      <c r="C71" s="47" t="s">
        <v>60</v>
      </c>
      <c r="D71" s="47" t="s">
        <v>32</v>
      </c>
      <c r="E71" s="53" t="s">
        <v>72</v>
      </c>
      <c r="F71" s="51" t="s">
        <v>108</v>
      </c>
      <c r="G71" s="47">
        <v>1</v>
      </c>
      <c r="H71" s="50" t="s">
        <v>33</v>
      </c>
      <c r="I71" s="80">
        <f>J71/1.19</f>
        <v>28146690.756302521</v>
      </c>
      <c r="J71" s="80">
        <v>33494562</v>
      </c>
      <c r="K71" s="51" t="s">
        <v>62</v>
      </c>
      <c r="L71" s="75" t="s">
        <v>41</v>
      </c>
      <c r="O71"/>
      <c r="P71"/>
      <c r="Q71"/>
      <c r="R71"/>
      <c r="S71"/>
      <c r="T71"/>
      <c r="U71"/>
      <c r="V71"/>
      <c r="W71"/>
      <c r="X71"/>
    </row>
    <row r="72" spans="2:24" s="49" customFormat="1" ht="15" customHeight="1" x14ac:dyDescent="0.25">
      <c r="B72" s="96">
        <v>59</v>
      </c>
      <c r="C72" s="47" t="s">
        <v>60</v>
      </c>
      <c r="D72" s="47" t="s">
        <v>32</v>
      </c>
      <c r="E72" s="53" t="s">
        <v>72</v>
      </c>
      <c r="F72" s="51" t="s">
        <v>110</v>
      </c>
      <c r="G72" s="47">
        <v>1</v>
      </c>
      <c r="H72" s="50" t="s">
        <v>33</v>
      </c>
      <c r="I72" s="80">
        <f>J72/1.19</f>
        <v>840336.13445378153</v>
      </c>
      <c r="J72" s="80">
        <v>1000000</v>
      </c>
      <c r="K72" s="51" t="s">
        <v>62</v>
      </c>
      <c r="L72" s="75" t="s">
        <v>41</v>
      </c>
      <c r="O72"/>
      <c r="P72"/>
      <c r="Q72"/>
      <c r="R72"/>
      <c r="S72"/>
      <c r="T72"/>
      <c r="U72"/>
      <c r="V72"/>
      <c r="W72"/>
      <c r="X72"/>
    </row>
    <row r="73" spans="2:24" s="49" customFormat="1" ht="15" customHeight="1" x14ac:dyDescent="0.25">
      <c r="B73" s="96">
        <v>60</v>
      </c>
      <c r="C73" s="47" t="s">
        <v>60</v>
      </c>
      <c r="D73" s="47" t="s">
        <v>32</v>
      </c>
      <c r="E73" s="53" t="s">
        <v>72</v>
      </c>
      <c r="F73" s="51" t="s">
        <v>112</v>
      </c>
      <c r="G73" s="47">
        <v>1</v>
      </c>
      <c r="H73" s="50" t="s">
        <v>33</v>
      </c>
      <c r="I73" s="80">
        <f>J73/1.19</f>
        <v>52488067.226890758</v>
      </c>
      <c r="J73" s="80">
        <v>62460800</v>
      </c>
      <c r="K73" s="51" t="s">
        <v>62</v>
      </c>
      <c r="L73" s="75" t="s">
        <v>41</v>
      </c>
      <c r="O73"/>
      <c r="P73"/>
      <c r="Q73"/>
      <c r="R73"/>
      <c r="S73"/>
      <c r="T73"/>
      <c r="U73"/>
      <c r="V73"/>
      <c r="W73"/>
      <c r="X73"/>
    </row>
    <row r="74" spans="2:24" s="49" customFormat="1" ht="15" customHeight="1" x14ac:dyDescent="0.25">
      <c r="B74" s="96">
        <v>61</v>
      </c>
      <c r="C74" s="45" t="s">
        <v>115</v>
      </c>
      <c r="D74" s="46" t="s">
        <v>32</v>
      </c>
      <c r="E74" s="53" t="s">
        <v>72</v>
      </c>
      <c r="F74" s="76" t="s">
        <v>129</v>
      </c>
      <c r="G74" s="47">
        <v>1</v>
      </c>
      <c r="H74" s="50" t="s">
        <v>33</v>
      </c>
      <c r="I74" s="79">
        <v>48600000</v>
      </c>
      <c r="J74" s="80">
        <v>60000000</v>
      </c>
      <c r="K74" s="51" t="s">
        <v>62</v>
      </c>
      <c r="L74" s="75" t="s">
        <v>41</v>
      </c>
    </row>
    <row r="75" spans="2:24" s="49" customFormat="1" ht="15" customHeight="1" x14ac:dyDescent="0.25">
      <c r="B75" s="96">
        <v>62</v>
      </c>
      <c r="C75" s="45" t="s">
        <v>115</v>
      </c>
      <c r="D75" s="46" t="s">
        <v>32</v>
      </c>
      <c r="E75" s="53" t="s">
        <v>72</v>
      </c>
      <c r="F75" s="76" t="s">
        <v>164</v>
      </c>
      <c r="G75" s="47">
        <v>1</v>
      </c>
      <c r="H75" s="56" t="s">
        <v>51</v>
      </c>
      <c r="I75" s="79">
        <v>4455000</v>
      </c>
      <c r="J75" s="80">
        <v>5500000</v>
      </c>
      <c r="K75" s="51" t="s">
        <v>62</v>
      </c>
      <c r="L75" s="75" t="s">
        <v>41</v>
      </c>
    </row>
    <row r="76" spans="2:24" s="49" customFormat="1" ht="15" customHeight="1" x14ac:dyDescent="0.25">
      <c r="B76" s="96">
        <v>63</v>
      </c>
      <c r="C76" s="45" t="s">
        <v>115</v>
      </c>
      <c r="D76" s="46" t="s">
        <v>32</v>
      </c>
      <c r="E76" s="53" t="s">
        <v>125</v>
      </c>
      <c r="F76" s="76" t="s">
        <v>126</v>
      </c>
      <c r="G76" s="47">
        <v>1</v>
      </c>
      <c r="H76" s="56" t="s">
        <v>51</v>
      </c>
      <c r="I76" s="79">
        <v>56700000</v>
      </c>
      <c r="J76" s="80">
        <v>70000000</v>
      </c>
      <c r="K76" s="51" t="s">
        <v>62</v>
      </c>
      <c r="L76" s="75" t="s">
        <v>41</v>
      </c>
    </row>
    <row r="77" spans="2:24" s="49" customFormat="1" ht="15" customHeight="1" x14ac:dyDescent="0.25">
      <c r="B77" s="96">
        <v>64</v>
      </c>
      <c r="C77" s="45" t="s">
        <v>115</v>
      </c>
      <c r="D77" s="46" t="s">
        <v>32</v>
      </c>
      <c r="E77" s="53" t="s">
        <v>125</v>
      </c>
      <c r="F77" s="76" t="s">
        <v>179</v>
      </c>
      <c r="G77" s="47">
        <v>1</v>
      </c>
      <c r="H77" s="56" t="s">
        <v>43</v>
      </c>
      <c r="I77" s="79">
        <v>15126050.42</v>
      </c>
      <c r="J77" s="80">
        <v>18000000</v>
      </c>
      <c r="K77" s="51" t="s">
        <v>62</v>
      </c>
      <c r="L77" s="75" t="s">
        <v>41</v>
      </c>
    </row>
    <row r="78" spans="2:24" s="49" customFormat="1" ht="15" customHeight="1" x14ac:dyDescent="0.25">
      <c r="B78" s="96">
        <v>65</v>
      </c>
      <c r="C78" s="45" t="s">
        <v>60</v>
      </c>
      <c r="D78" s="44" t="s">
        <v>65</v>
      </c>
      <c r="E78" s="53" t="s">
        <v>55</v>
      </c>
      <c r="F78" s="51" t="s">
        <v>73</v>
      </c>
      <c r="G78" s="47">
        <v>7</v>
      </c>
      <c r="H78" s="50" t="s">
        <v>57</v>
      </c>
      <c r="I78" s="80">
        <v>1895294.7</v>
      </c>
      <c r="J78" s="86">
        <v>9476473.5</v>
      </c>
      <c r="K78" s="51" t="s">
        <v>62</v>
      </c>
      <c r="L78" s="75" t="s">
        <v>41</v>
      </c>
    </row>
    <row r="79" spans="2:24" s="49" customFormat="1" ht="15" customHeight="1" x14ac:dyDescent="0.25">
      <c r="B79" s="96">
        <v>66</v>
      </c>
      <c r="C79" s="45" t="s">
        <v>60</v>
      </c>
      <c r="D79" s="44" t="s">
        <v>65</v>
      </c>
      <c r="E79" s="53" t="s">
        <v>55</v>
      </c>
      <c r="F79" s="51" t="s">
        <v>74</v>
      </c>
      <c r="G79" s="47">
        <v>1</v>
      </c>
      <c r="H79" s="50" t="s">
        <v>57</v>
      </c>
      <c r="I79" s="80">
        <v>2343200</v>
      </c>
      <c r="J79" s="80">
        <v>2343200</v>
      </c>
      <c r="K79" s="51" t="s">
        <v>62</v>
      </c>
      <c r="L79" s="75" t="s">
        <v>41</v>
      </c>
    </row>
    <row r="80" spans="2:24" s="49" customFormat="1" ht="15" customHeight="1" x14ac:dyDescent="0.25">
      <c r="B80" s="96">
        <v>67</v>
      </c>
      <c r="C80" s="45" t="s">
        <v>60</v>
      </c>
      <c r="D80" s="44" t="s">
        <v>65</v>
      </c>
      <c r="E80" s="53" t="s">
        <v>55</v>
      </c>
      <c r="F80" s="51" t="s">
        <v>75</v>
      </c>
      <c r="G80" s="47">
        <v>1</v>
      </c>
      <c r="H80" s="50" t="s">
        <v>57</v>
      </c>
      <c r="I80" s="80">
        <v>19477695</v>
      </c>
      <c r="J80" s="80">
        <v>19477695</v>
      </c>
      <c r="K80" s="51" t="s">
        <v>62</v>
      </c>
      <c r="L80" s="75" t="s">
        <v>41</v>
      </c>
    </row>
    <row r="81" spans="2:12" s="49" customFormat="1" ht="15" customHeight="1" x14ac:dyDescent="0.25">
      <c r="B81" s="96">
        <v>68</v>
      </c>
      <c r="C81" s="45" t="s">
        <v>115</v>
      </c>
      <c r="D81" s="46" t="s">
        <v>32</v>
      </c>
      <c r="E81" s="53" t="s">
        <v>55</v>
      </c>
      <c r="F81" s="76" t="s">
        <v>139</v>
      </c>
      <c r="G81" s="47">
        <v>1</v>
      </c>
      <c r="H81" s="50" t="s">
        <v>33</v>
      </c>
      <c r="I81" s="79">
        <v>1215000</v>
      </c>
      <c r="J81" s="80">
        <v>1500000</v>
      </c>
      <c r="K81" s="51" t="s">
        <v>62</v>
      </c>
      <c r="L81" s="75" t="s">
        <v>41</v>
      </c>
    </row>
    <row r="82" spans="2:12" s="49" customFormat="1" ht="15" customHeight="1" x14ac:dyDescent="0.25">
      <c r="B82" s="96">
        <v>69</v>
      </c>
      <c r="C82" s="45" t="s">
        <v>115</v>
      </c>
      <c r="D82" s="44" t="s">
        <v>65</v>
      </c>
      <c r="E82" s="53" t="s">
        <v>55</v>
      </c>
      <c r="F82" s="76" t="s">
        <v>180</v>
      </c>
      <c r="G82" s="47">
        <v>4</v>
      </c>
      <c r="H82" s="50" t="s">
        <v>57</v>
      </c>
      <c r="I82" s="79">
        <v>1010000</v>
      </c>
      <c r="J82" s="80">
        <v>4040000</v>
      </c>
      <c r="K82" s="51" t="s">
        <v>62</v>
      </c>
      <c r="L82" s="75" t="s">
        <v>41</v>
      </c>
    </row>
    <row r="83" spans="2:12" s="49" customFormat="1" ht="15" customHeight="1" x14ac:dyDescent="0.25">
      <c r="B83" s="96">
        <v>70</v>
      </c>
      <c r="C83" s="45" t="s">
        <v>60</v>
      </c>
      <c r="D83" s="44" t="s">
        <v>32</v>
      </c>
      <c r="E83" s="53" t="s">
        <v>58</v>
      </c>
      <c r="F83" s="51" t="s">
        <v>76</v>
      </c>
      <c r="G83" s="47">
        <v>1</v>
      </c>
      <c r="H83" s="50" t="s">
        <v>54</v>
      </c>
      <c r="I83" s="80">
        <f>660*4179</f>
        <v>2758140</v>
      </c>
      <c r="J83" s="80">
        <f>660*4179</f>
        <v>2758140</v>
      </c>
      <c r="K83" s="51" t="s">
        <v>62</v>
      </c>
      <c r="L83" s="75" t="s">
        <v>41</v>
      </c>
    </row>
    <row r="84" spans="2:12" s="49" customFormat="1" ht="15" customHeight="1" x14ac:dyDescent="0.25">
      <c r="B84" s="96">
        <v>71</v>
      </c>
      <c r="C84" s="45" t="s">
        <v>60</v>
      </c>
      <c r="D84" s="44" t="s">
        <v>32</v>
      </c>
      <c r="E84" s="53" t="s">
        <v>58</v>
      </c>
      <c r="F84" s="51" t="s">
        <v>77</v>
      </c>
      <c r="G84" s="47">
        <v>1</v>
      </c>
      <c r="H84" s="50" t="s">
        <v>54</v>
      </c>
      <c r="I84" s="80">
        <v>59102299.619999997</v>
      </c>
      <c r="J84" s="80">
        <v>59102299.619999997</v>
      </c>
      <c r="K84" s="51" t="s">
        <v>62</v>
      </c>
      <c r="L84" s="75" t="s">
        <v>41</v>
      </c>
    </row>
    <row r="85" spans="2:12" s="49" customFormat="1" ht="15" customHeight="1" x14ac:dyDescent="0.25">
      <c r="B85" s="96">
        <v>72</v>
      </c>
      <c r="C85" s="45" t="s">
        <v>60</v>
      </c>
      <c r="D85" s="44" t="s">
        <v>32</v>
      </c>
      <c r="E85" s="53" t="s">
        <v>58</v>
      </c>
      <c r="F85" s="51" t="s">
        <v>78</v>
      </c>
      <c r="G85" s="47">
        <v>1</v>
      </c>
      <c r="H85" s="50" t="s">
        <v>33</v>
      </c>
      <c r="I85" s="80">
        <v>63583444.313999996</v>
      </c>
      <c r="J85" s="80">
        <v>63583444.313999996</v>
      </c>
      <c r="K85" s="51" t="s">
        <v>62</v>
      </c>
      <c r="L85" s="75" t="s">
        <v>41</v>
      </c>
    </row>
    <row r="86" spans="2:12" s="49" customFormat="1" ht="15" customHeight="1" x14ac:dyDescent="0.25">
      <c r="B86" s="96">
        <v>73</v>
      </c>
      <c r="C86" s="47" t="s">
        <v>60</v>
      </c>
      <c r="D86" s="45" t="s">
        <v>32</v>
      </c>
      <c r="E86" s="52" t="s">
        <v>58</v>
      </c>
      <c r="F86" s="51" t="s">
        <v>100</v>
      </c>
      <c r="G86" s="46">
        <v>1</v>
      </c>
      <c r="H86" s="50" t="s">
        <v>33</v>
      </c>
      <c r="I86" s="80">
        <v>32656478.399999999</v>
      </c>
      <c r="J86" s="80">
        <v>32656478.399999999</v>
      </c>
      <c r="K86" s="51" t="s">
        <v>62</v>
      </c>
      <c r="L86" s="75" t="s">
        <v>41</v>
      </c>
    </row>
    <row r="87" spans="2:12" s="49" customFormat="1" ht="15" customHeight="1" x14ac:dyDescent="0.25">
      <c r="B87" s="96">
        <v>74</v>
      </c>
      <c r="C87" s="45" t="s">
        <v>60</v>
      </c>
      <c r="D87" s="87" t="s">
        <v>106</v>
      </c>
      <c r="E87" s="52" t="s">
        <v>58</v>
      </c>
      <c r="F87" s="51" t="s">
        <v>107</v>
      </c>
      <c r="G87" s="87">
        <v>1</v>
      </c>
      <c r="H87" s="50" t="s">
        <v>33</v>
      </c>
      <c r="I87" s="79">
        <v>56000000</v>
      </c>
      <c r="J87" s="86">
        <v>56000000</v>
      </c>
      <c r="K87" s="51" t="s">
        <v>62</v>
      </c>
      <c r="L87" s="75" t="s">
        <v>41</v>
      </c>
    </row>
    <row r="88" spans="2:12" s="49" customFormat="1" ht="15" customHeight="1" x14ac:dyDescent="0.25">
      <c r="B88" s="96">
        <v>75</v>
      </c>
      <c r="C88" s="47" t="s">
        <v>60</v>
      </c>
      <c r="D88" s="47" t="s">
        <v>32</v>
      </c>
      <c r="E88" s="53" t="s">
        <v>58</v>
      </c>
      <c r="F88" s="51" t="s">
        <v>161</v>
      </c>
      <c r="G88" s="47">
        <v>1</v>
      </c>
      <c r="H88" s="50" t="s">
        <v>33</v>
      </c>
      <c r="I88" s="80">
        <f>J88/1.19</f>
        <v>13273109.243697479</v>
      </c>
      <c r="J88" s="80">
        <v>15795000</v>
      </c>
      <c r="K88" s="51" t="s">
        <v>62</v>
      </c>
      <c r="L88" s="75" t="s">
        <v>41</v>
      </c>
    </row>
    <row r="89" spans="2:12" s="49" customFormat="1" ht="15" customHeight="1" x14ac:dyDescent="0.25">
      <c r="B89" s="96">
        <v>76</v>
      </c>
      <c r="C89" s="45" t="s">
        <v>115</v>
      </c>
      <c r="D89" s="44" t="s">
        <v>65</v>
      </c>
      <c r="E89" s="53" t="s">
        <v>58</v>
      </c>
      <c r="F89" s="76" t="s">
        <v>127</v>
      </c>
      <c r="G89" s="47">
        <v>1</v>
      </c>
      <c r="H89" s="56" t="s">
        <v>51</v>
      </c>
      <c r="I89" s="79">
        <v>6480000</v>
      </c>
      <c r="J89" s="80">
        <v>8000000</v>
      </c>
      <c r="K89" s="51" t="s">
        <v>62</v>
      </c>
      <c r="L89" s="75" t="s">
        <v>41</v>
      </c>
    </row>
    <row r="90" spans="2:12" s="49" customFormat="1" ht="15" customHeight="1" x14ac:dyDescent="0.25">
      <c r="B90" s="96">
        <v>77</v>
      </c>
      <c r="C90" s="45" t="s">
        <v>115</v>
      </c>
      <c r="D90" s="44" t="s">
        <v>65</v>
      </c>
      <c r="E90" s="53" t="s">
        <v>58</v>
      </c>
      <c r="F90" s="76" t="s">
        <v>128</v>
      </c>
      <c r="G90" s="47">
        <v>1</v>
      </c>
      <c r="H90" s="56" t="s">
        <v>51</v>
      </c>
      <c r="I90" s="79">
        <v>6480000</v>
      </c>
      <c r="J90" s="80">
        <v>8000000</v>
      </c>
      <c r="K90" s="51" t="s">
        <v>62</v>
      </c>
      <c r="L90" s="75" t="s">
        <v>41</v>
      </c>
    </row>
    <row r="91" spans="2:12" s="49" customFormat="1" ht="15" customHeight="1" x14ac:dyDescent="0.25">
      <c r="B91" s="96">
        <v>78</v>
      </c>
      <c r="C91" s="45" t="s">
        <v>115</v>
      </c>
      <c r="D91" s="46" t="s">
        <v>32</v>
      </c>
      <c r="E91" s="53" t="s">
        <v>58</v>
      </c>
      <c r="F91" s="76" t="s">
        <v>130</v>
      </c>
      <c r="G91" s="47">
        <v>1</v>
      </c>
      <c r="H91" s="50" t="s">
        <v>33</v>
      </c>
      <c r="I91" s="79">
        <v>1458000</v>
      </c>
      <c r="J91" s="80">
        <v>1800000</v>
      </c>
      <c r="K91" s="51" t="s">
        <v>62</v>
      </c>
      <c r="L91" s="75" t="s">
        <v>41</v>
      </c>
    </row>
    <row r="92" spans="2:12" s="49" customFormat="1" ht="15" customHeight="1" x14ac:dyDescent="0.25">
      <c r="B92" s="96">
        <v>79</v>
      </c>
      <c r="C92" s="45" t="s">
        <v>115</v>
      </c>
      <c r="D92" s="46" t="s">
        <v>32</v>
      </c>
      <c r="E92" s="53" t="s">
        <v>58</v>
      </c>
      <c r="F92" s="76" t="s">
        <v>133</v>
      </c>
      <c r="G92" s="47">
        <v>1</v>
      </c>
      <c r="H92" s="50" t="s">
        <v>33</v>
      </c>
      <c r="I92" s="79">
        <v>29160000</v>
      </c>
      <c r="J92" s="80">
        <v>36000000</v>
      </c>
      <c r="K92" s="51" t="s">
        <v>62</v>
      </c>
      <c r="L92" s="75" t="s">
        <v>41</v>
      </c>
    </row>
    <row r="93" spans="2:12" s="49" customFormat="1" ht="15" customHeight="1" x14ac:dyDescent="0.25">
      <c r="B93" s="96">
        <v>80</v>
      </c>
      <c r="C93" s="45" t="s">
        <v>115</v>
      </c>
      <c r="D93" s="46" t="s">
        <v>32</v>
      </c>
      <c r="E93" s="53" t="s">
        <v>58</v>
      </c>
      <c r="F93" s="76" t="s">
        <v>181</v>
      </c>
      <c r="G93" s="47">
        <v>1</v>
      </c>
      <c r="H93" s="50" t="s">
        <v>33</v>
      </c>
      <c r="I93" s="79">
        <v>24850000</v>
      </c>
      <c r="J93" s="80">
        <v>29571500</v>
      </c>
      <c r="K93" s="51" t="s">
        <v>62</v>
      </c>
      <c r="L93" s="75" t="s">
        <v>41</v>
      </c>
    </row>
    <row r="94" spans="2:12" s="49" customFormat="1" ht="15" customHeight="1" x14ac:dyDescent="0.25">
      <c r="B94" s="96">
        <v>81</v>
      </c>
      <c r="C94" s="45" t="s">
        <v>60</v>
      </c>
      <c r="D94" s="44" t="s">
        <v>32</v>
      </c>
      <c r="E94" s="53" t="s">
        <v>79</v>
      </c>
      <c r="F94" s="51" t="s">
        <v>80</v>
      </c>
      <c r="G94" s="47">
        <v>80</v>
      </c>
      <c r="H94" s="50" t="s">
        <v>54</v>
      </c>
      <c r="I94" s="80">
        <v>151177.60522799997</v>
      </c>
      <c r="J94" s="86">
        <v>12094208.418239998</v>
      </c>
      <c r="K94" s="51" t="s">
        <v>62</v>
      </c>
      <c r="L94" s="75" t="s">
        <v>41</v>
      </c>
    </row>
    <row r="95" spans="2:12" s="49" customFormat="1" ht="15" customHeight="1" x14ac:dyDescent="0.25">
      <c r="B95" s="96">
        <v>82</v>
      </c>
      <c r="C95" s="45" t="s">
        <v>60</v>
      </c>
      <c r="D95" s="44" t="s">
        <v>32</v>
      </c>
      <c r="E95" s="53" t="s">
        <v>79</v>
      </c>
      <c r="F95" s="51" t="s">
        <v>81</v>
      </c>
      <c r="G95" s="47">
        <v>1</v>
      </c>
      <c r="H95" s="50" t="s">
        <v>33</v>
      </c>
      <c r="I95" s="80">
        <v>60000000</v>
      </c>
      <c r="J95" s="80">
        <v>60000000</v>
      </c>
      <c r="K95" s="51" t="s">
        <v>62</v>
      </c>
      <c r="L95" s="75" t="s">
        <v>41</v>
      </c>
    </row>
    <row r="96" spans="2:12" s="49" customFormat="1" ht="15" customHeight="1" x14ac:dyDescent="0.25">
      <c r="B96" s="96">
        <v>83</v>
      </c>
      <c r="C96" s="45" t="s">
        <v>60</v>
      </c>
      <c r="D96" s="44" t="s">
        <v>32</v>
      </c>
      <c r="E96" s="53" t="s">
        <v>79</v>
      </c>
      <c r="F96" s="51" t="s">
        <v>82</v>
      </c>
      <c r="G96" s="47">
        <v>1</v>
      </c>
      <c r="H96" s="50" t="s">
        <v>33</v>
      </c>
      <c r="I96" s="80">
        <v>31953284.999999996</v>
      </c>
      <c r="J96" s="80">
        <v>31953284.999999996</v>
      </c>
      <c r="K96" s="51" t="s">
        <v>62</v>
      </c>
      <c r="L96" s="75" t="s">
        <v>41</v>
      </c>
    </row>
    <row r="97" spans="2:12" s="49" customFormat="1" ht="15" customHeight="1" x14ac:dyDescent="0.25">
      <c r="B97" s="96">
        <v>84</v>
      </c>
      <c r="C97" s="47" t="s">
        <v>60</v>
      </c>
      <c r="D97" s="45" t="s">
        <v>32</v>
      </c>
      <c r="E97" s="52" t="s">
        <v>79</v>
      </c>
      <c r="F97" s="51" t="s">
        <v>169</v>
      </c>
      <c r="G97" s="46">
        <v>1</v>
      </c>
      <c r="H97" s="50" t="s">
        <v>33</v>
      </c>
      <c r="I97" s="80">
        <v>66347845</v>
      </c>
      <c r="J97" s="80">
        <v>66347845</v>
      </c>
      <c r="K97" s="51" t="s">
        <v>62</v>
      </c>
      <c r="L97" s="75" t="s">
        <v>41</v>
      </c>
    </row>
    <row r="98" spans="2:12" s="49" customFormat="1" ht="15" customHeight="1" x14ac:dyDescent="0.25">
      <c r="B98" s="96">
        <v>85</v>
      </c>
      <c r="C98" s="45" t="s">
        <v>60</v>
      </c>
      <c r="D98" s="87" t="s">
        <v>103</v>
      </c>
      <c r="E98" s="52" t="s">
        <v>79</v>
      </c>
      <c r="F98" s="51" t="s">
        <v>104</v>
      </c>
      <c r="G98" s="87">
        <v>1</v>
      </c>
      <c r="H98" s="50" t="s">
        <v>33</v>
      </c>
      <c r="I98" s="79">
        <v>29915165.550000001</v>
      </c>
      <c r="J98" s="86">
        <v>35599047</v>
      </c>
      <c r="K98" s="51" t="s">
        <v>62</v>
      </c>
      <c r="L98" s="75" t="s">
        <v>41</v>
      </c>
    </row>
    <row r="99" spans="2:12" s="49" customFormat="1" ht="15" customHeight="1" x14ac:dyDescent="0.25">
      <c r="B99" s="96">
        <v>86</v>
      </c>
      <c r="C99" s="45" t="s">
        <v>115</v>
      </c>
      <c r="D99" s="46" t="s">
        <v>32</v>
      </c>
      <c r="E99" s="52" t="s">
        <v>79</v>
      </c>
      <c r="F99" s="51" t="s">
        <v>122</v>
      </c>
      <c r="G99" s="46">
        <v>1</v>
      </c>
      <c r="H99" s="50" t="s">
        <v>33</v>
      </c>
      <c r="I99" s="79">
        <f>8700000/1.19</f>
        <v>7310924.3697478995</v>
      </c>
      <c r="J99" s="79">
        <f>+I99*1.19</f>
        <v>8700000</v>
      </c>
      <c r="K99" s="51" t="s">
        <v>62</v>
      </c>
      <c r="L99" s="75" t="s">
        <v>41</v>
      </c>
    </row>
    <row r="100" spans="2:12" s="49" customFormat="1" ht="15" customHeight="1" x14ac:dyDescent="0.25">
      <c r="B100" s="96">
        <v>87</v>
      </c>
      <c r="C100" s="45" t="s">
        <v>115</v>
      </c>
      <c r="D100" s="46" t="s">
        <v>32</v>
      </c>
      <c r="E100" s="52" t="s">
        <v>79</v>
      </c>
      <c r="F100" s="51" t="s">
        <v>182</v>
      </c>
      <c r="G100" s="46">
        <v>1</v>
      </c>
      <c r="H100" s="50" t="s">
        <v>33</v>
      </c>
      <c r="I100" s="79">
        <v>69429360</v>
      </c>
      <c r="J100" s="79">
        <v>69429360</v>
      </c>
      <c r="K100" s="51" t="s">
        <v>62</v>
      </c>
      <c r="L100" s="75" t="s">
        <v>41</v>
      </c>
    </row>
    <row r="101" spans="2:12" s="49" customFormat="1" ht="15" customHeight="1" x14ac:dyDescent="0.25">
      <c r="B101" s="96">
        <v>88</v>
      </c>
      <c r="C101" s="45" t="s">
        <v>115</v>
      </c>
      <c r="D101" s="46" t="s">
        <v>32</v>
      </c>
      <c r="E101" s="52" t="s">
        <v>79</v>
      </c>
      <c r="F101" s="51" t="s">
        <v>183</v>
      </c>
      <c r="G101" s="46">
        <v>1</v>
      </c>
      <c r="H101" s="50" t="s">
        <v>51</v>
      </c>
      <c r="I101" s="79">
        <v>4391100</v>
      </c>
      <c r="J101" s="79">
        <v>4391100</v>
      </c>
      <c r="K101" s="51" t="s">
        <v>62</v>
      </c>
      <c r="L101" s="75" t="s">
        <v>41</v>
      </c>
    </row>
    <row r="102" spans="2:12" s="49" customFormat="1" ht="15" customHeight="1" x14ac:dyDescent="0.25">
      <c r="B102" s="96">
        <v>89</v>
      </c>
      <c r="C102" s="45" t="s">
        <v>115</v>
      </c>
      <c r="D102" s="46" t="s">
        <v>32</v>
      </c>
      <c r="E102" s="52" t="s">
        <v>101</v>
      </c>
      <c r="F102" s="51" t="s">
        <v>102</v>
      </c>
      <c r="G102" s="46">
        <v>1</v>
      </c>
      <c r="H102" s="50" t="s">
        <v>33</v>
      </c>
      <c r="I102" s="80">
        <v>941760</v>
      </c>
      <c r="J102" s="80">
        <v>941760</v>
      </c>
      <c r="K102" s="51" t="s">
        <v>62</v>
      </c>
      <c r="L102" s="75" t="s">
        <v>41</v>
      </c>
    </row>
    <row r="103" spans="2:12" s="49" customFormat="1" ht="15" customHeight="1" x14ac:dyDescent="0.25">
      <c r="B103" s="96">
        <v>90</v>
      </c>
      <c r="C103" s="45" t="s">
        <v>115</v>
      </c>
      <c r="D103" s="46" t="s">
        <v>32</v>
      </c>
      <c r="E103" s="52" t="s">
        <v>101</v>
      </c>
      <c r="F103" s="51" t="s">
        <v>121</v>
      </c>
      <c r="G103" s="46">
        <v>1</v>
      </c>
      <c r="H103" s="50" t="s">
        <v>33</v>
      </c>
      <c r="I103" s="79">
        <f>34500*107</f>
        <v>3691500</v>
      </c>
      <c r="J103" s="79">
        <v>4392885</v>
      </c>
      <c r="K103" s="51" t="s">
        <v>62</v>
      </c>
      <c r="L103" s="75" t="s">
        <v>41</v>
      </c>
    </row>
    <row r="104" spans="2:12" s="49" customFormat="1" ht="15" customHeight="1" x14ac:dyDescent="0.25">
      <c r="B104" s="96">
        <v>91</v>
      </c>
      <c r="C104" s="45" t="s">
        <v>115</v>
      </c>
      <c r="D104" s="46" t="s">
        <v>32</v>
      </c>
      <c r="E104" s="52" t="s">
        <v>101</v>
      </c>
      <c r="F104" s="51" t="s">
        <v>124</v>
      </c>
      <c r="G104" s="46">
        <v>1</v>
      </c>
      <c r="H104" s="50" t="s">
        <v>33</v>
      </c>
      <c r="I104" s="79">
        <f>+J104/1.19</f>
        <v>4050420.1680672271</v>
      </c>
      <c r="J104" s="79">
        <v>4820000</v>
      </c>
      <c r="K104" s="51" t="s">
        <v>62</v>
      </c>
      <c r="L104" s="75" t="s">
        <v>41</v>
      </c>
    </row>
    <row r="105" spans="2:12" s="49" customFormat="1" ht="15" customHeight="1" x14ac:dyDescent="0.25">
      <c r="B105" s="96">
        <v>92</v>
      </c>
      <c r="C105" s="45" t="s">
        <v>115</v>
      </c>
      <c r="D105" s="46" t="s">
        <v>32</v>
      </c>
      <c r="E105" s="53" t="s">
        <v>50</v>
      </c>
      <c r="F105" s="51" t="s">
        <v>83</v>
      </c>
      <c r="G105" s="47">
        <v>1</v>
      </c>
      <c r="H105" s="50" t="s">
        <v>33</v>
      </c>
      <c r="I105" s="80">
        <v>10467213.242849998</v>
      </c>
      <c r="J105" s="80">
        <v>10467213.242849998</v>
      </c>
      <c r="K105" s="51" t="s">
        <v>62</v>
      </c>
      <c r="L105" s="75" t="s">
        <v>41</v>
      </c>
    </row>
    <row r="106" spans="2:12" s="49" customFormat="1" ht="15" customHeight="1" x14ac:dyDescent="0.25">
      <c r="B106" s="96">
        <v>93</v>
      </c>
      <c r="C106" s="45" t="s">
        <v>115</v>
      </c>
      <c r="D106" s="46" t="s">
        <v>32</v>
      </c>
      <c r="E106" s="53" t="s">
        <v>50</v>
      </c>
      <c r="F106" s="51" t="s">
        <v>84</v>
      </c>
      <c r="G106" s="47">
        <v>1</v>
      </c>
      <c r="H106" s="50" t="s">
        <v>33</v>
      </c>
      <c r="I106" s="80">
        <v>11500000</v>
      </c>
      <c r="J106" s="80">
        <v>11500000</v>
      </c>
      <c r="K106" s="51" t="s">
        <v>62</v>
      </c>
      <c r="L106" s="75" t="s">
        <v>41</v>
      </c>
    </row>
    <row r="107" spans="2:12" s="49" customFormat="1" ht="15" customHeight="1" x14ac:dyDescent="0.25">
      <c r="B107" s="96">
        <v>94</v>
      </c>
      <c r="C107" s="45" t="s">
        <v>115</v>
      </c>
      <c r="D107" s="46" t="s">
        <v>32</v>
      </c>
      <c r="E107" s="53" t="s">
        <v>50</v>
      </c>
      <c r="F107" s="51" t="s">
        <v>85</v>
      </c>
      <c r="G107" s="47">
        <v>1</v>
      </c>
      <c r="H107" s="50" t="s">
        <v>162</v>
      </c>
      <c r="I107" s="80">
        <v>12353703.862499999</v>
      </c>
      <c r="J107" s="80">
        <v>12353703.862499999</v>
      </c>
      <c r="K107" s="51" t="s">
        <v>62</v>
      </c>
      <c r="L107" s="75" t="s">
        <v>41</v>
      </c>
    </row>
    <row r="108" spans="2:12" s="49" customFormat="1" ht="15" customHeight="1" x14ac:dyDescent="0.25">
      <c r="B108" s="96">
        <v>95</v>
      </c>
      <c r="C108" s="45" t="s">
        <v>115</v>
      </c>
      <c r="D108" s="46" t="s">
        <v>32</v>
      </c>
      <c r="E108" s="53" t="s">
        <v>50</v>
      </c>
      <c r="F108" s="51" t="s">
        <v>86</v>
      </c>
      <c r="G108" s="47">
        <v>20</v>
      </c>
      <c r="H108" s="50" t="s">
        <v>51</v>
      </c>
      <c r="I108" s="80">
        <v>225552.59999999998</v>
      </c>
      <c r="J108" s="80">
        <v>4511052</v>
      </c>
      <c r="K108" s="51" t="s">
        <v>62</v>
      </c>
      <c r="L108" s="75" t="s">
        <v>41</v>
      </c>
    </row>
    <row r="109" spans="2:12" s="49" customFormat="1" ht="15" customHeight="1" x14ac:dyDescent="0.25">
      <c r="B109" s="96">
        <v>96</v>
      </c>
      <c r="C109" s="45" t="s">
        <v>115</v>
      </c>
      <c r="D109" s="46" t="s">
        <v>32</v>
      </c>
      <c r="E109" s="53" t="s">
        <v>50</v>
      </c>
      <c r="F109" s="51" t="s">
        <v>87</v>
      </c>
      <c r="G109" s="47">
        <v>1</v>
      </c>
      <c r="H109" s="50" t="s">
        <v>54</v>
      </c>
      <c r="I109" s="80">
        <v>46859127</v>
      </c>
      <c r="J109" s="80">
        <v>46859127</v>
      </c>
      <c r="K109" s="51" t="s">
        <v>62</v>
      </c>
      <c r="L109" s="75" t="s">
        <v>41</v>
      </c>
    </row>
    <row r="110" spans="2:12" s="49" customFormat="1" ht="15" customHeight="1" x14ac:dyDescent="0.25">
      <c r="B110" s="96">
        <v>97</v>
      </c>
      <c r="C110" s="45" t="s">
        <v>115</v>
      </c>
      <c r="D110" s="46" t="s">
        <v>32</v>
      </c>
      <c r="E110" s="53" t="s">
        <v>50</v>
      </c>
      <c r="F110" s="51" t="s">
        <v>88</v>
      </c>
      <c r="G110" s="47">
        <v>1</v>
      </c>
      <c r="H110" s="50" t="s">
        <v>162</v>
      </c>
      <c r="I110" s="86">
        <v>64684616.957999997</v>
      </c>
      <c r="J110" s="86">
        <v>64684616.957999997</v>
      </c>
      <c r="K110" s="51" t="s">
        <v>62</v>
      </c>
      <c r="L110" s="75" t="s">
        <v>41</v>
      </c>
    </row>
    <row r="111" spans="2:12" s="49" customFormat="1" ht="15" customHeight="1" x14ac:dyDescent="0.25">
      <c r="B111" s="96">
        <v>98</v>
      </c>
      <c r="C111" s="45" t="s">
        <v>115</v>
      </c>
      <c r="D111" s="46" t="s">
        <v>32</v>
      </c>
      <c r="E111" s="53" t="s">
        <v>50</v>
      </c>
      <c r="F111" s="51" t="s">
        <v>184</v>
      </c>
      <c r="G111" s="47">
        <v>35</v>
      </c>
      <c r="H111" s="50" t="s">
        <v>51</v>
      </c>
      <c r="I111" s="86">
        <v>6996500</v>
      </c>
      <c r="J111" s="86">
        <v>6996500</v>
      </c>
      <c r="K111" s="51" t="s">
        <v>62</v>
      </c>
      <c r="L111" s="75" t="s">
        <v>41</v>
      </c>
    </row>
    <row r="112" spans="2:12" s="49" customFormat="1" ht="15" customHeight="1" x14ac:dyDescent="0.25">
      <c r="B112" s="96">
        <v>99</v>
      </c>
      <c r="C112" s="45" t="s">
        <v>115</v>
      </c>
      <c r="D112" s="46" t="s">
        <v>32</v>
      </c>
      <c r="E112" s="53" t="s">
        <v>50</v>
      </c>
      <c r="F112" s="51" t="s">
        <v>185</v>
      </c>
      <c r="G112" s="47">
        <v>1</v>
      </c>
      <c r="H112" s="50" t="s">
        <v>33</v>
      </c>
      <c r="I112" s="86">
        <v>12376000</v>
      </c>
      <c r="J112" s="86">
        <v>12376000</v>
      </c>
      <c r="K112" s="51" t="s">
        <v>62</v>
      </c>
      <c r="L112" s="75" t="s">
        <v>41</v>
      </c>
    </row>
    <row r="113" spans="2:12" s="49" customFormat="1" ht="15" customHeight="1" x14ac:dyDescent="0.25">
      <c r="B113" s="96">
        <v>100</v>
      </c>
      <c r="C113" s="47" t="s">
        <v>60</v>
      </c>
      <c r="D113" s="45" t="s">
        <v>32</v>
      </c>
      <c r="E113" s="52" t="s">
        <v>59</v>
      </c>
      <c r="F113" s="51" t="s">
        <v>170</v>
      </c>
      <c r="G113" s="46">
        <v>1</v>
      </c>
      <c r="H113" s="50" t="s">
        <v>33</v>
      </c>
      <c r="I113" s="80">
        <v>22311681</v>
      </c>
      <c r="J113" s="80">
        <v>22311681</v>
      </c>
      <c r="K113" s="51" t="s">
        <v>62</v>
      </c>
      <c r="L113" s="75" t="s">
        <v>41</v>
      </c>
    </row>
    <row r="114" spans="2:12" s="49" customFormat="1" ht="15" customHeight="1" x14ac:dyDescent="0.25">
      <c r="B114" s="96">
        <v>101</v>
      </c>
      <c r="C114" s="45" t="s">
        <v>115</v>
      </c>
      <c r="D114" s="46" t="s">
        <v>32</v>
      </c>
      <c r="E114" s="53" t="s">
        <v>134</v>
      </c>
      <c r="F114" s="76" t="s">
        <v>135</v>
      </c>
      <c r="G114" s="47">
        <v>1</v>
      </c>
      <c r="H114" s="50" t="s">
        <v>33</v>
      </c>
      <c r="I114" s="79">
        <v>36450000</v>
      </c>
      <c r="J114" s="80">
        <v>45000000</v>
      </c>
      <c r="K114" s="51" t="s">
        <v>62</v>
      </c>
      <c r="L114" s="75" t="s">
        <v>41</v>
      </c>
    </row>
    <row r="115" spans="2:12" s="49" customFormat="1" ht="15" customHeight="1" x14ac:dyDescent="0.25">
      <c r="B115" s="96">
        <v>102</v>
      </c>
      <c r="C115" s="45" t="s">
        <v>115</v>
      </c>
      <c r="D115" s="46" t="s">
        <v>32</v>
      </c>
      <c r="E115" s="53" t="s">
        <v>134</v>
      </c>
      <c r="F115" s="76" t="s">
        <v>186</v>
      </c>
      <c r="G115" s="47">
        <v>1</v>
      </c>
      <c r="H115" s="50" t="s">
        <v>33</v>
      </c>
      <c r="I115" s="79">
        <v>47256090</v>
      </c>
      <c r="J115" s="79">
        <v>47256090</v>
      </c>
      <c r="K115" s="51" t="s">
        <v>62</v>
      </c>
      <c r="L115" s="75" t="s">
        <v>41</v>
      </c>
    </row>
    <row r="116" spans="2:12" s="49" customFormat="1" ht="15" customHeight="1" x14ac:dyDescent="0.25">
      <c r="B116" s="96">
        <v>103</v>
      </c>
      <c r="C116" s="45" t="s">
        <v>115</v>
      </c>
      <c r="D116" s="46" t="s">
        <v>32</v>
      </c>
      <c r="E116" s="53" t="s">
        <v>134</v>
      </c>
      <c r="F116" s="76" t="s">
        <v>187</v>
      </c>
      <c r="G116" s="47">
        <v>1</v>
      </c>
      <c r="H116" s="50" t="s">
        <v>33</v>
      </c>
      <c r="I116" s="79">
        <v>65450000</v>
      </c>
      <c r="J116" s="79">
        <v>65450000</v>
      </c>
      <c r="K116" s="51" t="s">
        <v>62</v>
      </c>
      <c r="L116" s="75" t="s">
        <v>41</v>
      </c>
    </row>
    <row r="117" spans="2:12" s="49" customFormat="1" ht="15" customHeight="1" x14ac:dyDescent="0.25">
      <c r="B117" s="96">
        <v>104</v>
      </c>
      <c r="C117" s="45" t="s">
        <v>115</v>
      </c>
      <c r="D117" s="46" t="s">
        <v>32</v>
      </c>
      <c r="E117" s="53" t="s">
        <v>134</v>
      </c>
      <c r="F117" s="76" t="s">
        <v>188</v>
      </c>
      <c r="G117" s="47">
        <v>1</v>
      </c>
      <c r="H117" s="50" t="s">
        <v>33</v>
      </c>
      <c r="I117" s="79">
        <v>42043890</v>
      </c>
      <c r="J117" s="79">
        <v>42043890</v>
      </c>
      <c r="K117" s="51" t="s">
        <v>62</v>
      </c>
      <c r="L117" s="75" t="s">
        <v>41</v>
      </c>
    </row>
    <row r="118" spans="2:12" s="49" customFormat="1" ht="15" customHeight="1" x14ac:dyDescent="0.25">
      <c r="B118" s="96">
        <v>105</v>
      </c>
      <c r="C118" s="45" t="s">
        <v>115</v>
      </c>
      <c r="D118" s="46" t="s">
        <v>32</v>
      </c>
      <c r="E118" s="53" t="s">
        <v>134</v>
      </c>
      <c r="F118" s="76" t="s">
        <v>189</v>
      </c>
      <c r="G118" s="47">
        <v>1</v>
      </c>
      <c r="H118" s="50" t="s">
        <v>33</v>
      </c>
      <c r="I118" s="79">
        <v>67830000</v>
      </c>
      <c r="J118" s="79">
        <v>67830000</v>
      </c>
      <c r="K118" s="51" t="s">
        <v>62</v>
      </c>
      <c r="L118" s="75" t="s">
        <v>41</v>
      </c>
    </row>
    <row r="119" spans="2:12" s="49" customFormat="1" ht="15" customHeight="1" x14ac:dyDescent="0.25">
      <c r="B119" s="96">
        <v>106</v>
      </c>
      <c r="C119" s="45" t="s">
        <v>115</v>
      </c>
      <c r="D119" s="46" t="s">
        <v>32</v>
      </c>
      <c r="E119" s="53" t="s">
        <v>53</v>
      </c>
      <c r="F119" s="51" t="s">
        <v>89</v>
      </c>
      <c r="G119" s="47">
        <v>1</v>
      </c>
      <c r="H119" s="50" t="s">
        <v>54</v>
      </c>
      <c r="I119" s="80">
        <v>23903880.000000004</v>
      </c>
      <c r="J119" s="80">
        <v>23903880.000000004</v>
      </c>
      <c r="K119" s="51" t="s">
        <v>62</v>
      </c>
      <c r="L119" s="75" t="s">
        <v>41</v>
      </c>
    </row>
    <row r="120" spans="2:12" s="49" customFormat="1" ht="15" customHeight="1" x14ac:dyDescent="0.25">
      <c r="B120" s="96">
        <v>107</v>
      </c>
      <c r="C120" s="45" t="s">
        <v>115</v>
      </c>
      <c r="D120" s="46" t="s">
        <v>32</v>
      </c>
      <c r="E120" s="53" t="s">
        <v>53</v>
      </c>
      <c r="F120" s="51" t="s">
        <v>90</v>
      </c>
      <c r="G120" s="47">
        <v>1</v>
      </c>
      <c r="H120" s="50" t="s">
        <v>162</v>
      </c>
      <c r="I120" s="86">
        <v>65414983.022999994</v>
      </c>
      <c r="J120" s="86">
        <v>65414983.022999994</v>
      </c>
      <c r="K120" s="51" t="s">
        <v>62</v>
      </c>
      <c r="L120" s="75" t="s">
        <v>41</v>
      </c>
    </row>
    <row r="121" spans="2:12" s="49" customFormat="1" ht="15" customHeight="1" x14ac:dyDescent="0.25">
      <c r="B121" s="96">
        <v>108</v>
      </c>
      <c r="C121" s="45" t="s">
        <v>115</v>
      </c>
      <c r="D121" s="46" t="s">
        <v>32</v>
      </c>
      <c r="E121" s="53" t="s">
        <v>138</v>
      </c>
      <c r="F121" s="76" t="s">
        <v>174</v>
      </c>
      <c r="G121" s="47">
        <v>1</v>
      </c>
      <c r="H121" s="50" t="s">
        <v>33</v>
      </c>
      <c r="I121" s="79">
        <v>52407000</v>
      </c>
      <c r="J121" s="80">
        <v>64700000</v>
      </c>
      <c r="K121" s="51" t="s">
        <v>62</v>
      </c>
      <c r="L121" s="75" t="s">
        <v>41</v>
      </c>
    </row>
    <row r="122" spans="2:12" s="49" customFormat="1" ht="15" customHeight="1" x14ac:dyDescent="0.25">
      <c r="B122" s="96">
        <v>109</v>
      </c>
      <c r="C122" s="45" t="s">
        <v>115</v>
      </c>
      <c r="D122" s="46" t="s">
        <v>32</v>
      </c>
      <c r="E122" s="53" t="s">
        <v>138</v>
      </c>
      <c r="F122" s="76" t="s">
        <v>190</v>
      </c>
      <c r="G122" s="47">
        <v>1</v>
      </c>
      <c r="H122" s="50" t="s">
        <v>33</v>
      </c>
      <c r="I122" s="79">
        <v>68668950</v>
      </c>
      <c r="J122" s="79">
        <v>68668950</v>
      </c>
      <c r="K122" s="51" t="s">
        <v>62</v>
      </c>
      <c r="L122" s="75" t="s">
        <v>41</v>
      </c>
    </row>
    <row r="123" spans="2:12" s="49" customFormat="1" ht="15" customHeight="1" x14ac:dyDescent="0.25">
      <c r="B123" s="96">
        <v>110</v>
      </c>
      <c r="C123" s="45" t="s">
        <v>115</v>
      </c>
      <c r="D123" s="46" t="s">
        <v>32</v>
      </c>
      <c r="E123" s="53" t="s">
        <v>138</v>
      </c>
      <c r="F123" s="76" t="s">
        <v>191</v>
      </c>
      <c r="G123" s="47">
        <v>1</v>
      </c>
      <c r="H123" s="50" t="s">
        <v>33</v>
      </c>
      <c r="I123" s="79">
        <v>11900000</v>
      </c>
      <c r="J123" s="79">
        <v>11900000</v>
      </c>
      <c r="K123" s="51" t="s">
        <v>62</v>
      </c>
      <c r="L123" s="75" t="s">
        <v>41</v>
      </c>
    </row>
    <row r="124" spans="2:12" s="49" customFormat="1" ht="15" customHeight="1" x14ac:dyDescent="0.25">
      <c r="B124" s="96">
        <v>111</v>
      </c>
      <c r="C124" s="45" t="s">
        <v>115</v>
      </c>
      <c r="D124" s="44" t="s">
        <v>32</v>
      </c>
      <c r="E124" s="53" t="s">
        <v>91</v>
      </c>
      <c r="F124" s="51" t="s">
        <v>92</v>
      </c>
      <c r="G124" s="47">
        <v>1</v>
      </c>
      <c r="H124" s="50" t="s">
        <v>33</v>
      </c>
      <c r="I124" s="86">
        <v>22732253.715600003</v>
      </c>
      <c r="J124" s="86">
        <v>22732253.715600003</v>
      </c>
      <c r="K124" s="51" t="s">
        <v>62</v>
      </c>
      <c r="L124" s="75" t="s">
        <v>41</v>
      </c>
    </row>
    <row r="125" spans="2:12" s="49" customFormat="1" ht="15" customHeight="1" x14ac:dyDescent="0.25">
      <c r="B125" s="96">
        <v>112</v>
      </c>
      <c r="C125" s="45" t="s">
        <v>115</v>
      </c>
      <c r="D125" s="44" t="s">
        <v>32</v>
      </c>
      <c r="E125" s="53" t="s">
        <v>91</v>
      </c>
      <c r="F125" s="51" t="s">
        <v>93</v>
      </c>
      <c r="G125" s="47">
        <v>1</v>
      </c>
      <c r="H125" s="50" t="s">
        <v>33</v>
      </c>
      <c r="I125" s="80">
        <f>31750963.58+728280</f>
        <v>32479243.579999998</v>
      </c>
      <c r="J125" s="80">
        <f>31750963.58+29131200</f>
        <v>60882163.579999998</v>
      </c>
      <c r="K125" s="51" t="s">
        <v>62</v>
      </c>
      <c r="L125" s="75" t="s">
        <v>41</v>
      </c>
    </row>
    <row r="126" spans="2:12" s="49" customFormat="1" ht="15" customHeight="1" x14ac:dyDescent="0.25">
      <c r="B126" s="96">
        <v>113</v>
      </c>
      <c r="C126" s="45" t="s">
        <v>115</v>
      </c>
      <c r="D126" s="44" t="s">
        <v>32</v>
      </c>
      <c r="E126" s="53" t="s">
        <v>91</v>
      </c>
      <c r="F126" s="51" t="s">
        <v>94</v>
      </c>
      <c r="G126" s="47">
        <v>1</v>
      </c>
      <c r="H126" s="50" t="s">
        <v>33</v>
      </c>
      <c r="I126" s="80">
        <v>2800000</v>
      </c>
      <c r="J126" s="80">
        <v>2800000</v>
      </c>
      <c r="K126" s="51" t="s">
        <v>62</v>
      </c>
      <c r="L126" s="75" t="s">
        <v>41</v>
      </c>
    </row>
    <row r="127" spans="2:12" s="49" customFormat="1" ht="15" customHeight="1" x14ac:dyDescent="0.25">
      <c r="B127" s="96">
        <v>114</v>
      </c>
      <c r="C127" s="45" t="s">
        <v>115</v>
      </c>
      <c r="D127" s="44" t="s">
        <v>32</v>
      </c>
      <c r="E127" s="53" t="s">
        <v>91</v>
      </c>
      <c r="F127" s="51" t="s">
        <v>95</v>
      </c>
      <c r="G127" s="47">
        <v>2</v>
      </c>
      <c r="H127" s="50" t="s">
        <v>54</v>
      </c>
      <c r="I127" s="79">
        <v>10692816.911700001</v>
      </c>
      <c r="J127" s="86">
        <v>21385633.823400002</v>
      </c>
      <c r="K127" s="51" t="s">
        <v>62</v>
      </c>
      <c r="L127" s="75" t="s">
        <v>41</v>
      </c>
    </row>
    <row r="128" spans="2:12" s="49" customFormat="1" ht="15" customHeight="1" x14ac:dyDescent="0.25">
      <c r="B128" s="96">
        <v>115</v>
      </c>
      <c r="C128" s="45" t="s">
        <v>115</v>
      </c>
      <c r="D128" s="87" t="s">
        <v>103</v>
      </c>
      <c r="E128" s="53" t="s">
        <v>91</v>
      </c>
      <c r="F128" s="88" t="s">
        <v>105</v>
      </c>
      <c r="G128" s="87">
        <v>1</v>
      </c>
      <c r="H128" s="50" t="s">
        <v>33</v>
      </c>
      <c r="I128" s="79">
        <v>22276079</v>
      </c>
      <c r="J128" s="86">
        <v>26508534</v>
      </c>
      <c r="K128" s="51" t="s">
        <v>62</v>
      </c>
      <c r="L128" s="75" t="s">
        <v>41</v>
      </c>
    </row>
    <row r="129" spans="2:12" s="49" customFormat="1" ht="15" customHeight="1" x14ac:dyDescent="0.25">
      <c r="B129" s="96">
        <v>116</v>
      </c>
      <c r="C129" s="45" t="s">
        <v>115</v>
      </c>
      <c r="D129" s="44" t="s">
        <v>65</v>
      </c>
      <c r="E129" s="53" t="s">
        <v>91</v>
      </c>
      <c r="F129" s="76" t="s">
        <v>131</v>
      </c>
      <c r="G129" s="47">
        <v>1</v>
      </c>
      <c r="H129" s="50" t="s">
        <v>33</v>
      </c>
      <c r="I129" s="79">
        <v>3240000</v>
      </c>
      <c r="J129" s="80">
        <v>4000000</v>
      </c>
      <c r="K129" s="51" t="s">
        <v>62</v>
      </c>
      <c r="L129" s="75" t="s">
        <v>41</v>
      </c>
    </row>
    <row r="130" spans="2:12" s="49" customFormat="1" ht="15" customHeight="1" x14ac:dyDescent="0.25">
      <c r="B130" s="96">
        <v>117</v>
      </c>
      <c r="C130" s="45" t="s">
        <v>115</v>
      </c>
      <c r="D130" s="46" t="s">
        <v>32</v>
      </c>
      <c r="E130" s="53" t="s">
        <v>91</v>
      </c>
      <c r="F130" s="76" t="s">
        <v>176</v>
      </c>
      <c r="G130" s="47">
        <v>1</v>
      </c>
      <c r="H130" s="50" t="s">
        <v>33</v>
      </c>
      <c r="I130" s="79">
        <v>2430000</v>
      </c>
      <c r="J130" s="80">
        <v>3000000</v>
      </c>
      <c r="K130" s="51" t="s">
        <v>62</v>
      </c>
      <c r="L130" s="75" t="s">
        <v>41</v>
      </c>
    </row>
    <row r="131" spans="2:12" s="49" customFormat="1" ht="15" customHeight="1" x14ac:dyDescent="0.25">
      <c r="B131" s="96">
        <v>118</v>
      </c>
      <c r="C131" s="45" t="s">
        <v>115</v>
      </c>
      <c r="D131" s="46" t="s">
        <v>32</v>
      </c>
      <c r="E131" s="53" t="s">
        <v>91</v>
      </c>
      <c r="F131" s="76" t="s">
        <v>192</v>
      </c>
      <c r="G131" s="47">
        <v>1</v>
      </c>
      <c r="H131" s="50" t="s">
        <v>33</v>
      </c>
      <c r="I131" s="79">
        <v>69000000</v>
      </c>
      <c r="J131" s="79">
        <v>69000000</v>
      </c>
      <c r="K131" s="51" t="s">
        <v>62</v>
      </c>
      <c r="L131" s="75" t="s">
        <v>41</v>
      </c>
    </row>
    <row r="132" spans="2:12" s="49" customFormat="1" ht="15" customHeight="1" x14ac:dyDescent="0.25">
      <c r="B132" s="101">
        <v>119</v>
      </c>
      <c r="C132" s="102" t="s">
        <v>60</v>
      </c>
      <c r="D132" s="44" t="s">
        <v>65</v>
      </c>
      <c r="E132" s="53" t="s">
        <v>91</v>
      </c>
      <c r="F132" s="103" t="s">
        <v>194</v>
      </c>
      <c r="G132" s="104">
        <v>1</v>
      </c>
      <c r="H132" s="50" t="s">
        <v>33</v>
      </c>
      <c r="I132" s="105">
        <v>7000000</v>
      </c>
      <c r="J132" s="105">
        <v>7000000</v>
      </c>
      <c r="K132" s="51" t="s">
        <v>62</v>
      </c>
      <c r="L132" s="75" t="s">
        <v>41</v>
      </c>
    </row>
    <row r="133" spans="2:12" s="49" customFormat="1" ht="15" customHeight="1" thickBot="1" x14ac:dyDescent="0.3">
      <c r="B133" s="89">
        <v>120</v>
      </c>
      <c r="C133" s="57" t="s">
        <v>115</v>
      </c>
      <c r="D133" s="58" t="s">
        <v>32</v>
      </c>
      <c r="E133" s="90" t="s">
        <v>91</v>
      </c>
      <c r="F133" s="91" t="s">
        <v>193</v>
      </c>
      <c r="G133" s="92">
        <v>1</v>
      </c>
      <c r="H133" s="93" t="s">
        <v>33</v>
      </c>
      <c r="I133" s="81">
        <v>43234485</v>
      </c>
      <c r="J133" s="81">
        <v>43234485</v>
      </c>
      <c r="K133" s="59" t="s">
        <v>62</v>
      </c>
      <c r="L133" s="94" t="s">
        <v>41</v>
      </c>
    </row>
    <row r="134" spans="2:12" x14ac:dyDescent="0.2">
      <c r="B134" s="48"/>
      <c r="C134" s="48"/>
      <c r="D134" s="48"/>
      <c r="E134" s="48"/>
      <c r="F134" s="95"/>
      <c r="G134" s="48"/>
      <c r="H134" s="48"/>
      <c r="I134" s="48"/>
      <c r="J134" s="48"/>
      <c r="K134" s="48"/>
      <c r="L134" s="48"/>
    </row>
  </sheetData>
  <autoFilter ref="B13:M133" xr:uid="{F9618723-FED0-4486-9401-1012B4162C4B}"/>
  <mergeCells count="1">
    <mergeCell ref="B2:L2"/>
  </mergeCells>
  <phoneticPr fontId="8" type="noConversion"/>
  <dataValidations count="1">
    <dataValidation type="list" allowBlank="1" showInputMessage="1" showErrorMessage="1" sqref="D35:D38 D29 D18:D27 D14:D16 D31:D33 D58:D67 D78:D82 D113:D123" xr:uid="{C34E238A-1D6D-4EA2-BAA1-008C54FE128C}">
      <formula1>#REF!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4:F8"/>
  <sheetViews>
    <sheetView workbookViewId="0">
      <selection activeCell="F11" sqref="F11"/>
    </sheetView>
  </sheetViews>
  <sheetFormatPr baseColWidth="10" defaultRowHeight="15" x14ac:dyDescent="0.25"/>
  <cols>
    <col min="6" max="6" width="22.28515625" customWidth="1"/>
  </cols>
  <sheetData>
    <row r="4" spans="4:6" x14ac:dyDescent="0.25">
      <c r="D4" s="13"/>
      <c r="E4" s="13" t="s">
        <v>15</v>
      </c>
      <c r="F4" s="13" t="s">
        <v>16</v>
      </c>
    </row>
    <row r="5" spans="4:6" x14ac:dyDescent="0.25">
      <c r="D5" s="10" t="s">
        <v>13</v>
      </c>
      <c r="E5" s="10">
        <v>42</v>
      </c>
      <c r="F5" s="11">
        <v>10854452780</v>
      </c>
    </row>
    <row r="6" spans="4:6" x14ac:dyDescent="0.25">
      <c r="D6" s="10" t="s">
        <v>14</v>
      </c>
      <c r="E6" s="10">
        <v>99</v>
      </c>
      <c r="F6" s="12">
        <v>1138193452</v>
      </c>
    </row>
    <row r="7" spans="4:6" x14ac:dyDescent="0.25">
      <c r="D7" s="10" t="s">
        <v>17</v>
      </c>
      <c r="E7" s="10">
        <v>141</v>
      </c>
      <c r="F7" s="14">
        <f>SUM(F5:F6)</f>
        <v>11992646232</v>
      </c>
    </row>
    <row r="8" spans="4:6" x14ac:dyDescent="0.25">
      <c r="F8" s="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7"/>
  <sheetViews>
    <sheetView showGridLines="0" workbookViewId="0">
      <selection activeCell="E16" sqref="E16"/>
    </sheetView>
  </sheetViews>
  <sheetFormatPr baseColWidth="10" defaultRowHeight="15" x14ac:dyDescent="0.25"/>
  <cols>
    <col min="2" max="2" width="15.85546875" customWidth="1"/>
    <col min="3" max="3" width="15.42578125" customWidth="1"/>
    <col min="4" max="4" width="35.85546875" customWidth="1"/>
    <col min="5" max="5" width="25.42578125" customWidth="1"/>
  </cols>
  <sheetData>
    <row r="2" spans="2:5" x14ac:dyDescent="0.25">
      <c r="B2" s="100" t="s">
        <v>5</v>
      </c>
      <c r="C2" s="100"/>
      <c r="D2" s="100"/>
      <c r="E2" s="100"/>
    </row>
    <row r="3" spans="2:5" ht="25.5" x14ac:dyDescent="0.25">
      <c r="B3" s="1" t="s">
        <v>6</v>
      </c>
      <c r="C3" s="1" t="s">
        <v>7</v>
      </c>
      <c r="D3" s="1" t="s">
        <v>8</v>
      </c>
      <c r="E3" s="1" t="s">
        <v>9</v>
      </c>
    </row>
    <row r="4" spans="2:5" ht="89.25" x14ac:dyDescent="0.25">
      <c r="B4" s="2">
        <v>1</v>
      </c>
      <c r="C4" s="3">
        <v>40806</v>
      </c>
      <c r="D4" s="2" t="s">
        <v>11</v>
      </c>
      <c r="E4" s="9" t="s">
        <v>10</v>
      </c>
    </row>
    <row r="5" spans="2:5" x14ac:dyDescent="0.25">
      <c r="B5" s="4"/>
      <c r="C5" s="5"/>
      <c r="D5" s="6"/>
      <c r="E5" s="2"/>
    </row>
    <row r="6" spans="2:5" x14ac:dyDescent="0.25">
      <c r="B6" s="7"/>
      <c r="C6" s="3"/>
      <c r="D6" s="8"/>
      <c r="E6" s="9"/>
    </row>
    <row r="7" spans="2:5" x14ac:dyDescent="0.25">
      <c r="B7" s="7"/>
      <c r="C7" s="3"/>
      <c r="D7" s="9"/>
      <c r="E7" s="9"/>
    </row>
  </sheetData>
  <mergeCells count="1">
    <mergeCell ref="B2:E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D8952FCEF1E2944B2E58378DC33834B" ma:contentTypeVersion="17" ma:contentTypeDescription="Crear nuevo documento." ma:contentTypeScope="" ma:versionID="1d1b2590c58e4265e53c19450345cac3">
  <xsd:schema xmlns:xsd="http://www.w3.org/2001/XMLSchema" xmlns:xs="http://www.w3.org/2001/XMLSchema" xmlns:p="http://schemas.microsoft.com/office/2006/metadata/properties" xmlns:ns3="a667646c-2d75-4645-a638-64c42f43bb02" xmlns:ns4="79b93234-5548-4c6b-90f5-1e9989d51ee5" targetNamespace="http://schemas.microsoft.com/office/2006/metadata/properties" ma:root="true" ma:fieldsID="0d2aa2a8e7e3166f9d66388db1b1c5e3" ns3:_="" ns4:_="">
    <xsd:import namespace="a667646c-2d75-4645-a638-64c42f43bb02"/>
    <xsd:import namespace="79b93234-5548-4c6b-90f5-1e9989d51ee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67646c-2d75-4645-a638-64c42f43bb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b93234-5548-4c6b-90f5-1e9989d51ee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667646c-2d75-4645-a638-64c42f43bb0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40BB82-0444-4E65-BE81-556C157108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67646c-2d75-4645-a638-64c42f43bb02"/>
    <ds:schemaRef ds:uri="79b93234-5548-4c6b-90f5-1e9989d51e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DF1DBC-9331-4FA1-A9D5-F2FAD5CF0C44}">
  <ds:schemaRefs>
    <ds:schemaRef ds:uri="http://www.w3.org/XML/1998/namespace"/>
    <ds:schemaRef ds:uri="a667646c-2d75-4645-a638-64c42f43bb02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documentManagement/types"/>
    <ds:schemaRef ds:uri="79b93234-5548-4c6b-90f5-1e9989d51ee5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95FF89C-62F9-4009-9F63-92B82E3272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PCyC2025 </vt:lpstr>
      <vt:lpstr>Hoja1</vt:lpstr>
      <vt:lpstr>Control de cambios</vt:lpstr>
    </vt:vector>
  </TitlesOfParts>
  <Company>FOGAFIN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Marcela Cosma Suarez</dc:creator>
  <cp:lastModifiedBy>Fondo de Garantías de Instituciones Financieras</cp:lastModifiedBy>
  <cp:lastPrinted>2012-02-10T20:31:00Z</cp:lastPrinted>
  <dcterms:created xsi:type="dcterms:W3CDTF">2011-01-18T16:20:47Z</dcterms:created>
  <dcterms:modified xsi:type="dcterms:W3CDTF">2026-02-20T21:36:28Z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0x0101009D8952FCEF1E2944B2E58378DC33834B</vt:lpwstr>
  </property>
</Properties>
</file>